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queline\Desktop\PREFEITURA\2024 - Pref\21 - Gavetas para o cemitério\"/>
    </mc:Choice>
  </mc:AlternateContent>
  <bookViews>
    <workbookView xWindow="0" yWindow="0" windowWidth="28800" windowHeight="11610" activeTab="1"/>
  </bookViews>
  <sheets>
    <sheet name="Planilha" sheetId="1" r:id="rId1"/>
    <sheet name="Memorial" sheetId="2" r:id="rId2"/>
  </sheets>
  <definedNames>
    <definedName name="_xlnm.Print_Area" localSheetId="1">Memorial!$A$1:$F$110</definedName>
    <definedName name="_xlnm.Print_Area" localSheetId="0">Planilha!$A$1:$H$68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0" i="2" l="1"/>
  <c r="E25" i="2" l="1"/>
  <c r="G15" i="1"/>
  <c r="H15" i="1" l="1"/>
  <c r="E31" i="2"/>
  <c r="E18" i="1"/>
  <c r="E78" i="2"/>
  <c r="E81" i="2" s="1"/>
  <c r="E83" i="2"/>
  <c r="E49" i="2" l="1"/>
  <c r="E62" i="2"/>
  <c r="E61" i="2"/>
  <c r="E56" i="2"/>
  <c r="E53" i="2"/>
  <c r="E48" i="2"/>
  <c r="E45" i="2"/>
  <c r="E42" i="2"/>
  <c r="E39" i="2"/>
  <c r="E36" i="2"/>
  <c r="E34" i="2"/>
  <c r="E33" i="2"/>
  <c r="E32" i="2"/>
  <c r="E18" i="2"/>
  <c r="E33" i="1" l="1"/>
  <c r="E41" i="1"/>
  <c r="E42" i="1" s="1"/>
  <c r="E34" i="1"/>
  <c r="E31" i="1"/>
  <c r="E30" i="1"/>
  <c r="E27" i="1"/>
  <c r="E26" i="1"/>
  <c r="G41" i="1" l="1"/>
  <c r="G42" i="1" l="1"/>
  <c r="G40" i="1" s="1"/>
  <c r="H41" i="1"/>
  <c r="H42" i="1" l="1"/>
  <c r="H40" i="1" s="1"/>
  <c r="G18" i="1"/>
  <c r="H18" i="1" s="1"/>
  <c r="G33" i="1"/>
  <c r="H33" i="1" s="1"/>
  <c r="G32" i="1" l="1"/>
  <c r="H32" i="1" s="1"/>
  <c r="G17" i="1"/>
  <c r="H17" i="1" s="1"/>
  <c r="E44" i="1"/>
  <c r="G28" i="1"/>
  <c r="H28" i="1" s="1"/>
  <c r="G27" i="1"/>
  <c r="H27" i="1" s="1"/>
  <c r="E24" i="1"/>
  <c r="E25" i="1"/>
  <c r="G25" i="1" s="1"/>
  <c r="H25" i="1" s="1"/>
  <c r="G24" i="1" l="1"/>
  <c r="H24" i="1" s="1"/>
  <c r="E23" i="1"/>
  <c r="E16" i="1"/>
  <c r="E13" i="1"/>
  <c r="E20" i="1" l="1"/>
  <c r="G20" i="1" s="1"/>
  <c r="H20" i="1" s="1"/>
  <c r="E19" i="1"/>
  <c r="G19" i="1" s="1"/>
  <c r="H19" i="1" s="1"/>
  <c r="G16" i="1"/>
  <c r="H16" i="1" l="1"/>
  <c r="E35" i="1"/>
  <c r="E21" i="1"/>
  <c r="G21" i="1" s="1"/>
  <c r="H21" i="1" s="1"/>
  <c r="G14" i="1" l="1"/>
  <c r="H14" i="1"/>
  <c r="G30" i="1"/>
  <c r="H30" i="1" l="1"/>
  <c r="G35" i="1"/>
  <c r="H35" i="1" l="1"/>
  <c r="G31" i="1"/>
  <c r="H31" i="1" l="1"/>
  <c r="G44" i="1"/>
  <c r="G43" i="1" s="1"/>
  <c r="G39" i="1"/>
  <c r="H39" i="1" s="1"/>
  <c r="G38" i="1"/>
  <c r="H38" i="1" s="1"/>
  <c r="G37" i="1"/>
  <c r="G34" i="1"/>
  <c r="H34" i="1" s="1"/>
  <c r="G26" i="1"/>
  <c r="H26" i="1" s="1"/>
  <c r="G23" i="1"/>
  <c r="G13" i="1"/>
  <c r="G12" i="1" s="1"/>
  <c r="G29" i="1" l="1"/>
  <c r="G22" i="1"/>
  <c r="H29" i="1"/>
  <c r="G36" i="1"/>
  <c r="G45" i="1" s="1"/>
  <c r="H13" i="1"/>
  <c r="H12" i="1" s="1"/>
  <c r="H44" i="1"/>
  <c r="H43" i="1" s="1"/>
  <c r="H23" i="1"/>
  <c r="H22" i="1" s="1"/>
  <c r="H37" i="1"/>
  <c r="H36" i="1" s="1"/>
  <c r="H45" i="1" l="1"/>
</calcChain>
</file>

<file path=xl/sharedStrings.xml><?xml version="1.0" encoding="utf-8"?>
<sst xmlns="http://schemas.openxmlformats.org/spreadsheetml/2006/main" count="346" uniqueCount="168">
  <si>
    <t>PREFEITURA DO MUNICÍPIO DE APIAÍ</t>
  </si>
  <si>
    <t>ESTADO DE SÃO PAULO</t>
  </si>
  <si>
    <t>CNPJ 46.634.242/0001-38</t>
  </si>
  <si>
    <t>Prefeitura do Município de Apiaí</t>
  </si>
  <si>
    <r>
      <rPr>
        <b/>
        <sz val="12"/>
        <rFont val="Arial"/>
        <family val="2"/>
      </rPr>
      <t>OBRA:</t>
    </r>
    <r>
      <rPr>
        <sz val="12"/>
        <rFont val="Arial"/>
        <family val="2"/>
      </rPr>
      <t xml:space="preserve"> .................................................................................................................................... </t>
    </r>
  </si>
  <si>
    <r>
      <rPr>
        <b/>
        <sz val="12"/>
        <rFont val="Arial"/>
        <family val="2"/>
      </rPr>
      <t>LOCAL:</t>
    </r>
    <r>
      <rPr>
        <sz val="12"/>
        <rFont val="Arial"/>
        <family val="2"/>
      </rPr>
      <t xml:space="preserve"> ................................................................................................................................................</t>
    </r>
  </si>
  <si>
    <r>
      <rPr>
        <b/>
        <sz val="12"/>
        <rFont val="Arial"/>
        <family val="2"/>
      </rPr>
      <t>INTERESSADO:</t>
    </r>
    <r>
      <rPr>
        <sz val="12"/>
        <rFont val="Arial"/>
        <family val="2"/>
      </rPr>
      <t xml:space="preserve"> ....................................................................................................................................</t>
    </r>
  </si>
  <si>
    <t>PLANILHA ORÇAMENTÁRIA</t>
  </si>
  <si>
    <t>ITEM</t>
  </si>
  <si>
    <t>CÓDIGO</t>
  </si>
  <si>
    <t>DESCRIÇÃO DO SERVIÇO</t>
  </si>
  <si>
    <t>UN.</t>
  </si>
  <si>
    <t>QUANT.</t>
  </si>
  <si>
    <t>R$ TOTAL SEM BDI</t>
  </si>
  <si>
    <t>R$ TOTAL COM BDI</t>
  </si>
  <si>
    <t>1.0</t>
  </si>
  <si>
    <t>Rua da Consolação, centro - Apiaí - SP</t>
  </si>
  <si>
    <t>Serviços preliminares</t>
  </si>
  <si>
    <t>2.0</t>
  </si>
  <si>
    <t>02.10.020</t>
  </si>
  <si>
    <t>06.02.020</t>
  </si>
  <si>
    <t>11.18.040</t>
  </si>
  <si>
    <t>11.03.090</t>
  </si>
  <si>
    <t>11.16.060</t>
  </si>
  <si>
    <t>Alvenaria e outros elementos</t>
  </si>
  <si>
    <t>14.10.111</t>
  </si>
  <si>
    <t>46.02.010</t>
  </si>
  <si>
    <t>3.0</t>
  </si>
  <si>
    <t>4.0</t>
  </si>
  <si>
    <t>Revestimentos</t>
  </si>
  <si>
    <t>17.02.020</t>
  </si>
  <si>
    <t>17.02.220</t>
  </si>
  <si>
    <t>33.10.010</t>
  </si>
  <si>
    <t>5.0</t>
  </si>
  <si>
    <t xml:space="preserve">Serviços complementares externos </t>
  </si>
  <si>
    <t>55.01.020</t>
  </si>
  <si>
    <t>2.1</t>
  </si>
  <si>
    <t>2.2</t>
  </si>
  <si>
    <t>3.1</t>
  </si>
  <si>
    <t>3.2</t>
  </si>
  <si>
    <t>4.1</t>
  </si>
  <si>
    <t>4.2</t>
  </si>
  <si>
    <t>4.3</t>
  </si>
  <si>
    <t>5.1</t>
  </si>
  <si>
    <t>Locação de obra de edificação</t>
  </si>
  <si>
    <t>M2</t>
  </si>
  <si>
    <t>Escavação manual em solo de 1ª e 2ª categoria em vala ou cava até 1,5m</t>
  </si>
  <si>
    <t>M3</t>
  </si>
  <si>
    <t>Lastro de pedra britada</t>
  </si>
  <si>
    <t>Lançamento e adensamento de concreto ou massa em estrutura</t>
  </si>
  <si>
    <t>Alvenaria de bloco de concreto de vedação de 14 cm - classe C</t>
  </si>
  <si>
    <t>Tubo de PVC rígido branco, pontas lisas, soldável, linha esgoto série normal, DN= 40 mm, inclusive conexões</t>
  </si>
  <si>
    <t>M</t>
  </si>
  <si>
    <t>Chapisco</t>
  </si>
  <si>
    <t>Reboco</t>
  </si>
  <si>
    <t>Tinta látex antimofo em massa, inclusive preparo</t>
  </si>
  <si>
    <t>Limpeza final da obra</t>
  </si>
  <si>
    <t>OBS:</t>
  </si>
  <si>
    <r>
      <t>Base do Orçamento:</t>
    </r>
    <r>
      <rPr>
        <b/>
        <sz val="12"/>
        <rFont val="Arial"/>
        <family val="2"/>
      </rPr>
      <t xml:space="preserve"> Boletim 195 -  CDHU - Com Desoneração</t>
    </r>
  </si>
  <si>
    <t>____________________________________________________________</t>
  </si>
  <si>
    <t>__________________________________________________________________</t>
  </si>
  <si>
    <t xml:space="preserve">SÉRGIO VICTOR BORGES BARBOSA </t>
  </si>
  <si>
    <t>Prefeito Municipal</t>
  </si>
  <si>
    <t>14.10.101</t>
  </si>
  <si>
    <t>Alvenaria de bloco de concreto de vedação de 9 cm - classe C</t>
  </si>
  <si>
    <t>08.05.100</t>
  </si>
  <si>
    <t>Dreno com pedra britada</t>
  </si>
  <si>
    <t>6.0</t>
  </si>
  <si>
    <t>06.11.040</t>
  </si>
  <si>
    <t>Reaterro manual apiloado sem controle de compactação</t>
  </si>
  <si>
    <t>Piso e Laje</t>
  </si>
  <si>
    <t>7.1</t>
  </si>
  <si>
    <t>4.5</t>
  </si>
  <si>
    <t>5.2</t>
  </si>
  <si>
    <t>5.3</t>
  </si>
  <si>
    <t>6.1</t>
  </si>
  <si>
    <t>6.2</t>
  </si>
  <si>
    <t>7.0</t>
  </si>
  <si>
    <t>R$ UNITARIO</t>
  </si>
  <si>
    <t>Alvenaria de bloco de concreto de vedação de 14 cm - classe C (para nivelamento)</t>
  </si>
  <si>
    <t>Concreto preparado no local, fck = 20 Mpa (para o contrapiso)</t>
  </si>
  <si>
    <t>Laje pré-fabricada mista vigota treliçada/lajota cerâmica - LT 12 (8+4) e capa com concreto de 25 MPa</t>
  </si>
  <si>
    <t>13.01.130</t>
  </si>
  <si>
    <t>33.03.740</t>
  </si>
  <si>
    <t>Resina acrílica plastificante</t>
  </si>
  <si>
    <t>Concreto preparado no local, fck = 20 Mpa (para a inclinação da laje das gavetas existente)</t>
  </si>
  <si>
    <t>4.6</t>
  </si>
  <si>
    <t>Concreto FCK = 25MPA, traço 1:2,3:2,7 (Em massa seca de cimento / Areia média / Brita 1) - Preparo mecânico com betoneira 400 L. AF_05/2021</t>
  </si>
  <si>
    <t>Armação de pilar ou viga de estrutura convencional de concreto armado utilizando aço CA-50 de 12,5 mm - Montagem AF_06/2022</t>
  </si>
  <si>
    <t>Kg</t>
  </si>
  <si>
    <t>2.3</t>
  </si>
  <si>
    <t>2.4</t>
  </si>
  <si>
    <t>2.5</t>
  </si>
  <si>
    <t>Armação para execução de radier, piso de concreto ou laje sobre solo, com uso de tela Q-283. AF_09/2021</t>
  </si>
  <si>
    <t>KG</t>
  </si>
  <si>
    <r>
      <t>Base do Orçamento:</t>
    </r>
    <r>
      <rPr>
        <b/>
        <sz val="12"/>
        <rFont val="Arial"/>
        <family val="2"/>
      </rPr>
      <t xml:space="preserve"> SINAPI - 10/24 - Desonerado</t>
    </r>
  </si>
  <si>
    <t>Construção de 112 gavetas (jazigos) e 210 ossários para o cemitério municipal</t>
  </si>
  <si>
    <t>Fechamento (tampas) - Jazigos e ossários</t>
  </si>
  <si>
    <t>Bloco A: área da gavetas + área dos ossários = (2,5*16,3) + (0,4*21,1) = 49,19m²</t>
  </si>
  <si>
    <t>Bloco B: área das gavetas = (2,5*10,6) = 26,5m²</t>
  </si>
  <si>
    <r>
      <t xml:space="preserve">Total = 49,19m² + 26,5m² = </t>
    </r>
    <r>
      <rPr>
        <sz val="12"/>
        <color rgb="FFC00000"/>
        <rFont val="Arial"/>
        <family val="2"/>
      </rPr>
      <t>75,69m²</t>
    </r>
  </si>
  <si>
    <r>
      <t xml:space="preserve">Total = (49,19m² + 26,5m²) * 0,03m de espessura = </t>
    </r>
    <r>
      <rPr>
        <sz val="12"/>
        <color rgb="FFC00000"/>
        <rFont val="Arial"/>
        <family val="2"/>
      </rPr>
      <t>2,27m²</t>
    </r>
  </si>
  <si>
    <r>
      <t xml:space="preserve">Total = (49,19m² + 26,5m²) * 0,10m de espessura = </t>
    </r>
    <r>
      <rPr>
        <sz val="12"/>
        <color rgb="FFC00000"/>
        <rFont val="Arial"/>
        <family val="2"/>
      </rPr>
      <t>7,57m²</t>
    </r>
  </si>
  <si>
    <t>Área dos ossários * quant. = (0,4*21,1) * 5 = 42,20m²</t>
  </si>
  <si>
    <t>(Área das gavetas do bloco A + área das gavetas do bloco B) * quant. = ((2,5m*16,3m) + (2,5m*10,6m)) * 4 = 269,00m²</t>
  </si>
  <si>
    <r>
      <t xml:space="preserve">Total = 269,00m² + 42,2m² = </t>
    </r>
    <r>
      <rPr>
        <sz val="12"/>
        <color rgb="FFC00000"/>
        <rFont val="Arial"/>
        <family val="2"/>
      </rPr>
      <t>311,2m²</t>
    </r>
  </si>
  <si>
    <t>Bloco B: área das gavetas existentes + novas = 25,95*2,5 = 64,88m²</t>
  </si>
  <si>
    <t>Bloco A: área das gavetas existentes + novas = 21,20*2,5 = 53,00m²</t>
  </si>
  <si>
    <r>
      <t xml:space="preserve">Total: 53,00m² + 64,88m² = </t>
    </r>
    <r>
      <rPr>
        <sz val="12"/>
        <color rgb="FFC00000"/>
        <rFont val="Arial"/>
        <family val="2"/>
      </rPr>
      <t>117,88m²</t>
    </r>
  </si>
  <si>
    <r>
      <t xml:space="preserve">Estimativa de 70kg/m³, portanto para 4,37m³ = </t>
    </r>
    <r>
      <rPr>
        <sz val="12"/>
        <color rgb="FFC00000"/>
        <rFont val="Arial"/>
        <family val="2"/>
      </rPr>
      <t>305,90Kg</t>
    </r>
  </si>
  <si>
    <r>
      <t xml:space="preserve">Total = 2,69m³ + 1,68m³ = </t>
    </r>
    <r>
      <rPr>
        <sz val="12"/>
        <color rgb="FFC00000"/>
        <rFont val="Arial"/>
        <family val="2"/>
      </rPr>
      <t>4,37m³</t>
    </r>
  </si>
  <si>
    <t>(Área da tampa do jazigo * espessura) * quant = ((0,8*0,6) * 0,05m) * 112 jazigos = 2,69m³</t>
  </si>
  <si>
    <t>(Área da tampa do ossário * espessura) * quant = ((0,4*0,4) * 0,05m) * 210 ossários = 1,68m³</t>
  </si>
  <si>
    <r>
      <t xml:space="preserve">Tubos das 3 gavetas elevadas do solo * quant de fileiras = (2,4 + 1,7 + 1) * 28 = </t>
    </r>
    <r>
      <rPr>
        <sz val="12"/>
        <color rgb="FFC00000"/>
        <rFont val="Arial"/>
        <family val="2"/>
      </rPr>
      <t>142,80m</t>
    </r>
  </si>
  <si>
    <r>
      <t xml:space="preserve">(Área do dreno * profundidade) * quant = ((0,2m * 0,3m) * 1m) * 28 = </t>
    </r>
    <r>
      <rPr>
        <sz val="12"/>
        <color rgb="FFC00000"/>
        <rFont val="Arial"/>
        <family val="2"/>
      </rPr>
      <t>1,68m³</t>
    </r>
  </si>
  <si>
    <r>
      <t xml:space="preserve">Desnivel do terreno saindo do 0,00m e finalizando com 0,8m + 0,2 de bloco enterrado = desnivel final = 1,00 em um comprimento de 16,30m, portanto: área da frente nivelamento + área do fundo + área da lateral = 9,78m² + 9,78m² + 2,9m² = </t>
    </r>
    <r>
      <rPr>
        <sz val="12"/>
        <color rgb="FFC00000"/>
        <rFont val="Arial"/>
        <family val="2"/>
      </rPr>
      <t>22,46m²</t>
    </r>
  </si>
  <si>
    <r>
      <t xml:space="preserve">Comprimento das lajes existentes * área da expessura de concreto com 1% de inclinação = (15,35 + 4,9) * 0,09m² = </t>
    </r>
    <r>
      <rPr>
        <sz val="12"/>
        <color rgb="FFC00000"/>
        <rFont val="Arial"/>
        <family val="2"/>
      </rPr>
      <t>1,82m²</t>
    </r>
  </si>
  <si>
    <t>Fundação e alvenaria de nivelamento</t>
  </si>
  <si>
    <r>
      <t xml:space="preserve">área da alvenaria de nivelamento aparente * 2 (frente e fundo) + área da lateral = 6,52m² + 6,52m² + 2,32m² = 15,36m² * 2 (área externa e interna) = </t>
    </r>
    <r>
      <rPr>
        <sz val="12"/>
        <color rgb="FFC00000"/>
        <rFont val="Arial"/>
        <family val="2"/>
      </rPr>
      <t>30,72m²</t>
    </r>
  </si>
  <si>
    <r>
      <t xml:space="preserve">Total = 140,64m² + 93,12m² = </t>
    </r>
    <r>
      <rPr>
        <sz val="12"/>
        <color rgb="FFC00000"/>
        <rFont val="Arial"/>
        <family val="2"/>
      </rPr>
      <t>233,76m²</t>
    </r>
  </si>
  <si>
    <t>Bloco A: altura da alvenaria * comprimento = 2,4m * ((2,35*18)+16,3) = 140,64m²</t>
  </si>
  <si>
    <t>Bloco B: altura da alvenaria * comprimento = 2,4m * ((2,35*12)+10,6) = 93,12m²</t>
  </si>
  <si>
    <r>
      <t xml:space="preserve">altura da alvenaria * comprimento = 2m * (0,4*43) = </t>
    </r>
    <r>
      <rPr>
        <sz val="12"/>
        <color rgb="FFC00000"/>
        <rFont val="Arial"/>
        <family val="2"/>
      </rPr>
      <t>34,40m²</t>
    </r>
  </si>
  <si>
    <t>Bloco A: Canaleta preenchida (Nas indicações do projeto) = Extensão * altura * largura = (16,30m + (2,35m * 10)) * 0,15m * 0,1m = 0,60m³ * 2 camadas = 1,20m³</t>
  </si>
  <si>
    <t>Bloco B: Canaleta preenchida (Nas indicações do projeto) = Extensão * altura * largura = (10,60m + (2,35m * 7)) * 0,15m * 0,1m = 0,41m³ * 2 camadas = 0,82m³</t>
  </si>
  <si>
    <r>
      <t xml:space="preserve">Total = 1,20m³ + 0,82m³ = </t>
    </r>
    <r>
      <rPr>
        <sz val="12"/>
        <color rgb="FFC00000"/>
        <rFont val="Arial"/>
        <family val="2"/>
      </rPr>
      <t>2,02m³</t>
    </r>
  </si>
  <si>
    <r>
      <t xml:space="preserve">Total = 16,26 + 8,58 + 4,89 + 23,37 + 1,08 + 648,08 + 10,68 + 7,5 + 31,8 + 310,64 = </t>
    </r>
    <r>
      <rPr>
        <sz val="12"/>
        <color rgb="FFC00000"/>
        <rFont val="Arial"/>
        <family val="2"/>
      </rPr>
      <t>1.062,88</t>
    </r>
  </si>
  <si>
    <t xml:space="preserve">     Bloco A: Frente das gavetas: (Altura das gavetas * comprimento) - área das gavetas = (3,00*16,30) - ((0,60*0,80)*68) = 16,26m²</t>
  </si>
  <si>
    <t xml:space="preserve">     Bloco A: Lateral das gavetas e ossários:  (Altura das gavetas * comprimento) + (Altura dos ossários * comprimento) = (3*2,5) + (2,7*0,4) = 8,58m²</t>
  </si>
  <si>
    <t xml:space="preserve">     Bloco A: Fundo acima dos ossários: altura * comprimento = 0,3*16,3 = 4,89m²</t>
  </si>
  <si>
    <t xml:space="preserve">     Bloco A: Frente dos ossários: (Altura * comprimento) - área dos ossários = (2,7*21,1) - ((0,4*0,4)*210) = 23,37m²</t>
  </si>
  <si>
    <t xml:space="preserve">     Bloco A: Lateral dos ossários: altura * comprimento = 2,7*0,4 = 1,08m²</t>
  </si>
  <si>
    <t xml:space="preserve">     Bloca A: (área interna da gaveta * quant.) + (área interna do ossário * quant.) = (7,06m² * 68) + (0,8m² * 210) = 648,08m²</t>
  </si>
  <si>
    <t xml:space="preserve">     Bloco B: Frente das gavetas: (Altura das gavetas * comprimento) - área das gavetas = (3,00*10,60) - ((0,60*0,80)*44) = 10,68m²</t>
  </si>
  <si>
    <t xml:space="preserve">     Bloco B: Lateral das gavetas:  (Altura das gavetas * comprimento) = (3*2,5) = 7,5m²</t>
  </si>
  <si>
    <t xml:space="preserve">     Bloco B: Fundo das gavetas: Altura das gavetas * comprimento = 3*10,60 = 31,8m²</t>
  </si>
  <si>
    <t xml:space="preserve">     Bloca B: área interna da gaveta * quant. = 7,06m² * 44 = 310,64m²</t>
  </si>
  <si>
    <r>
      <t xml:space="preserve"> = Área do chapisco = </t>
    </r>
    <r>
      <rPr>
        <sz val="12"/>
        <color rgb="FFC00000"/>
        <rFont val="Arial"/>
        <family val="2"/>
      </rPr>
      <t>1.062,88m²</t>
    </r>
  </si>
  <si>
    <r>
      <t xml:space="preserve"> = Área do chapisco - área interna das gavetas e ossários do bloco A - área interna do bloco B = 1062,88 - 648,08 - 310,64 = </t>
    </r>
    <r>
      <rPr>
        <sz val="12"/>
        <color rgb="FFC00000"/>
        <rFont val="Arial"/>
        <family val="2"/>
      </rPr>
      <t>104,16m²</t>
    </r>
  </si>
  <si>
    <t>MEMORIAL DE CÁLCULO</t>
  </si>
  <si>
    <t xml:space="preserve">     Canaleta preenchida (viga baldrame) para receber a alvenaria de vedação do bloco A = Extensão * altura * largura = (16,30m + 16,30m + (2,35m * 18 paredes)) * 0,15m * 0,15m = 1,68m³</t>
  </si>
  <si>
    <t xml:space="preserve">     Canaleta preenchida (viga baldrame) para receber a alvenaria de nivelamento do bloco A = Extensão * altura * largura = (16,30m + 16,30m + 2,35m + 2,35m) * 0,15m * 0,15m = 0,84m³</t>
  </si>
  <si>
    <t xml:space="preserve">     Canaleta preenchida (viga baldrame) para receber a alvenaria de vedação do bloco B = Extensão * altura * largura = (10,60m + 10,60m + (2,35m * 12 paredes)) * 0,15m * 0,15m = 1,11m³</t>
  </si>
  <si>
    <r>
      <t xml:space="preserve">     Total = 0,84m³ + 1,68m³ + 1,11m³ = </t>
    </r>
    <r>
      <rPr>
        <sz val="12"/>
        <color rgb="FFC00000"/>
        <rFont val="Arial"/>
        <family val="2"/>
      </rPr>
      <t>3,63m³</t>
    </r>
  </si>
  <si>
    <r>
      <t xml:space="preserve">Estimativa de 70kg/m³, portanto para 3,63m³ = </t>
    </r>
    <r>
      <rPr>
        <sz val="12"/>
        <color rgb="FFC00000"/>
        <rFont val="Arial"/>
        <family val="2"/>
      </rPr>
      <t>254,10Kg</t>
    </r>
  </si>
  <si>
    <t xml:space="preserve">     Canaleta preenchida (viga baldrame) para receber a alvenaria de vedação do bloco A = Extensão * altura * largura = (16,30m + 16,30m + (2,35m * 18 paredes)) * 0,15m * 0,2m = 2,25m³</t>
  </si>
  <si>
    <t xml:space="preserve">     Canaleta preenchida (viga baldrame) para receber a alvenaria de vedação do bloco B = Extensão * altura * largura = (10,60m + 10,60m + (2,35m * 12 paredes)) * 0,15m * 0,2m = 1,48m³</t>
  </si>
  <si>
    <r>
      <t xml:space="preserve">Total = 2,25m³ + 1,48m³ = </t>
    </r>
    <r>
      <rPr>
        <sz val="12"/>
        <color rgb="FFC00000"/>
        <rFont val="Arial"/>
        <family val="2"/>
      </rPr>
      <t>3,73m³</t>
    </r>
  </si>
  <si>
    <r>
      <t xml:space="preserve">Altura (em área) que será aterrado * comprimento  = 6,52m² * 2,9m³ = </t>
    </r>
    <r>
      <rPr>
        <sz val="12"/>
        <color rgb="FFC00000"/>
        <rFont val="Arial"/>
        <family val="2"/>
      </rPr>
      <t>18,91m³</t>
    </r>
  </si>
  <si>
    <t>Total</t>
  </si>
  <si>
    <t>BDI utilizado: 22,98%</t>
  </si>
  <si>
    <t>Engenheiro Civil - CREA 040031808-8</t>
  </si>
  <si>
    <t>JOÃO CÉZAR JUNIOR</t>
  </si>
  <si>
    <t>Responsável técnico da PMA</t>
  </si>
  <si>
    <t>2.6</t>
  </si>
  <si>
    <t>2.7</t>
  </si>
  <si>
    <t>4.4</t>
  </si>
  <si>
    <t>3.3</t>
  </si>
  <si>
    <t>3.4</t>
  </si>
  <si>
    <t>3.5</t>
  </si>
  <si>
    <t>3.6</t>
  </si>
  <si>
    <t>Concreto FCK = 25MPA, traço 1:2,3:2,7 (Em massa seca de cimento / Areia média / Brita 1) - Preparo mecânico com betoneira 400 L. AF_05/2021 (Para as canaletas preenchidas)</t>
  </si>
  <si>
    <t>Armação de pilar ou viga de estrutura convencional de concreto armado utilizando aço CA-50 de 12,5 mm - Montagem AF_06/2022 (Para as canaletas preenchidas)</t>
  </si>
  <si>
    <t>JOSÉ ROBERTO COELHO</t>
  </si>
  <si>
    <t>Secretário de Obras</t>
  </si>
  <si>
    <r>
      <t xml:space="preserve">Estimativa de 70kg/m³, portanto para 2,02m³ = </t>
    </r>
    <r>
      <rPr>
        <sz val="12"/>
        <color rgb="FFC00000"/>
        <rFont val="Arial"/>
        <family val="2"/>
      </rPr>
      <t>141,40Kg</t>
    </r>
  </si>
  <si>
    <r>
      <t xml:space="preserve">TOTAL GERAL ORÇADO: </t>
    </r>
    <r>
      <rPr>
        <sz val="12"/>
        <rFont val="Arial"/>
        <family val="2"/>
      </rPr>
      <t>Cento e cinquenta e seis mil, oitocentos e oitenta um reias e oitenta e dois centavos</t>
    </r>
  </si>
  <si>
    <t>Apiaí, 11 de dezembro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</si>
</sst>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color indexed="8"/>
      <name val="MS Sans Serif"/>
      <family val="2"/>
    </font>
    <font>
      <b/>
      <sz val="12"/>
      <color indexed="8"/>
      <name val="Arial"/>
      <family val="2"/>
    </font>
    <font>
      <sz val="12"/>
      <color rgb="FFFF0000"/>
      <name val="Arial"/>
      <family val="2"/>
    </font>
    <font>
      <sz val="12"/>
      <color theme="1"/>
      <name val="Arial"/>
      <family val="2"/>
    </font>
    <font>
      <sz val="12"/>
      <color rgb="FF333333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name val="Arial"/>
      <family val="2"/>
    </font>
    <font>
      <sz val="12"/>
      <color rgb="FFC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7" fillId="0" borderId="0"/>
    <xf numFmtId="164" fontId="12" fillId="0" borderId="0" applyFont="0" applyFill="0" applyBorder="0" applyAlignment="0" applyProtection="0"/>
  </cellStyleXfs>
  <cellXfs count="105">
    <xf numFmtId="0" fontId="0" fillId="0" borderId="0" xfId="0"/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center"/>
    </xf>
    <xf numFmtId="44" fontId="5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44" fontId="6" fillId="0" borderId="0" xfId="0" applyNumberFormat="1" applyFont="1" applyBorder="1" applyAlignment="1">
      <alignment horizontal="center" vertical="center"/>
    </xf>
    <xf numFmtId="0" fontId="13" fillId="0" borderId="0" xfId="0" applyFont="1"/>
    <xf numFmtId="0" fontId="0" fillId="0" borderId="1" xfId="0" applyBorder="1"/>
    <xf numFmtId="0" fontId="6" fillId="0" borderId="0" xfId="0" applyFont="1"/>
    <xf numFmtId="0" fontId="0" fillId="0" borderId="0" xfId="0" applyFill="1"/>
    <xf numFmtId="44" fontId="0" fillId="0" borderId="0" xfId="0" applyNumberFormat="1"/>
    <xf numFmtId="0" fontId="15" fillId="0" borderId="0" xfId="0" applyFont="1" applyBorder="1" applyAlignment="1">
      <alignment horizontal="right"/>
    </xf>
    <xf numFmtId="44" fontId="15" fillId="0" borderId="0" xfId="0" applyNumberFormat="1" applyFont="1" applyBorder="1"/>
    <xf numFmtId="44" fontId="17" fillId="0" borderId="0" xfId="0" applyNumberFormat="1" applyFont="1" applyBorder="1"/>
    <xf numFmtId="0" fontId="6" fillId="0" borderId="0" xfId="0" applyNumberFormat="1" applyFont="1" applyBorder="1" applyAlignment="1">
      <alignment horizontal="left" vertical="center"/>
    </xf>
    <xf numFmtId="0" fontId="11" fillId="5" borderId="1" xfId="0" applyFont="1" applyFill="1" applyBorder="1" applyAlignment="1">
      <alignment horizontal="center" vertical="center"/>
    </xf>
    <xf numFmtId="0" fontId="10" fillId="0" borderId="0" xfId="0" applyFont="1"/>
    <xf numFmtId="0" fontId="10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/>
    </xf>
    <xf numFmtId="0" fontId="10" fillId="0" borderId="0" xfId="0" applyFont="1" applyFill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left"/>
    </xf>
    <xf numFmtId="0" fontId="0" fillId="0" borderId="0" xfId="0" applyBorder="1"/>
    <xf numFmtId="0" fontId="8" fillId="3" borderId="2" xfId="3" applyFont="1" applyFill="1" applyBorder="1" applyAlignment="1">
      <alignment horizontal="center" vertical="center"/>
    </xf>
    <xf numFmtId="49" fontId="4" fillId="3" borderId="2" xfId="4" applyNumberFormat="1" applyFont="1" applyFill="1" applyBorder="1" applyAlignment="1">
      <alignment horizontal="center" vertical="center"/>
    </xf>
    <xf numFmtId="0" fontId="4" fillId="3" borderId="2" xfId="4" applyFont="1" applyFill="1" applyBorder="1" applyAlignment="1">
      <alignment horizontal="center" vertical="center" wrapText="1"/>
    </xf>
    <xf numFmtId="0" fontId="4" fillId="3" borderId="2" xfId="4" applyFont="1" applyFill="1" applyBorder="1" applyAlignment="1">
      <alignment horizontal="center" vertical="center"/>
    </xf>
    <xf numFmtId="0" fontId="4" fillId="3" borderId="2" xfId="1" applyNumberFormat="1" applyFont="1" applyFill="1" applyBorder="1" applyAlignment="1">
      <alignment horizontal="center" vertical="center"/>
    </xf>
    <xf numFmtId="44" fontId="4" fillId="3" borderId="2" xfId="2" applyNumberFormat="1" applyFont="1" applyFill="1" applyBorder="1" applyAlignment="1">
      <alignment horizontal="center" vertical="center"/>
    </xf>
    <xf numFmtId="44" fontId="4" fillId="3" borderId="2" xfId="2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vertical="center" wrapText="1"/>
    </xf>
    <xf numFmtId="43" fontId="6" fillId="4" borderId="2" xfId="1" applyFont="1" applyFill="1" applyBorder="1" applyAlignment="1">
      <alignment horizontal="center" vertical="center"/>
    </xf>
    <xf numFmtId="44" fontId="9" fillId="4" borderId="2" xfId="2" applyNumberFormat="1" applyFont="1" applyFill="1" applyBorder="1" applyAlignment="1">
      <alignment horizontal="center" vertical="center"/>
    </xf>
    <xf numFmtId="44" fontId="4" fillId="4" borderId="2" xfId="2" applyNumberFormat="1" applyFont="1" applyFill="1" applyBorder="1" applyAlignment="1">
      <alignment horizontal="center" vertical="center"/>
    </xf>
    <xf numFmtId="44" fontId="16" fillId="4" borderId="2" xfId="2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44" fontId="10" fillId="0" borderId="2" xfId="0" applyNumberFormat="1" applyFont="1" applyBorder="1" applyAlignment="1">
      <alignment horizontal="center" vertical="center"/>
    </xf>
    <xf numFmtId="44" fontId="6" fillId="0" borderId="2" xfId="2" applyNumberFormat="1" applyFont="1" applyBorder="1" applyAlignment="1">
      <alignment horizontal="center" vertical="center"/>
    </xf>
    <xf numFmtId="44" fontId="6" fillId="0" borderId="2" xfId="5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2" fontId="6" fillId="0" borderId="2" xfId="1" applyNumberFormat="1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44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43" fontId="9" fillId="4" borderId="2" xfId="1" applyFont="1" applyFill="1" applyBorder="1" applyAlignment="1">
      <alignment horizontal="center" vertical="center"/>
    </xf>
    <xf numFmtId="44" fontId="15" fillId="0" borderId="2" xfId="0" applyNumberFormat="1" applyFont="1" applyBorder="1"/>
    <xf numFmtId="0" fontId="4" fillId="3" borderId="2" xfId="2" applyNumberFormat="1" applyFont="1" applyFill="1" applyBorder="1" applyAlignment="1">
      <alignment horizontal="center" vertical="center"/>
    </xf>
    <xf numFmtId="0" fontId="9" fillId="4" borderId="2" xfId="2" applyNumberFormat="1" applyFont="1" applyFill="1" applyBorder="1" applyAlignment="1">
      <alignment horizontal="left" vertical="center"/>
    </xf>
    <xf numFmtId="0" fontId="10" fillId="0" borderId="2" xfId="0" applyNumberFormat="1" applyFont="1" applyBorder="1" applyAlignment="1">
      <alignment horizontal="left" vertical="center"/>
    </xf>
    <xf numFmtId="0" fontId="10" fillId="0" borderId="2" xfId="0" applyNumberFormat="1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9" fillId="4" borderId="4" xfId="2" applyNumberFormat="1" applyFont="1" applyFill="1" applyBorder="1" applyAlignment="1">
      <alignment horizontal="left" vertical="center"/>
    </xf>
    <xf numFmtId="0" fontId="10" fillId="0" borderId="5" xfId="0" applyNumberFormat="1" applyFont="1" applyBorder="1" applyAlignment="1">
      <alignment horizontal="left" vertical="center"/>
    </xf>
    <xf numFmtId="0" fontId="10" fillId="0" borderId="5" xfId="0" applyNumberFormat="1" applyFont="1" applyBorder="1" applyAlignment="1">
      <alignment horizontal="left" vertical="center" wrapText="1"/>
    </xf>
    <xf numFmtId="0" fontId="6" fillId="0" borderId="6" xfId="0" applyNumberFormat="1" applyFont="1" applyBorder="1" applyAlignment="1">
      <alignment horizontal="left" vertical="center" wrapText="1"/>
    </xf>
    <xf numFmtId="0" fontId="10" fillId="0" borderId="6" xfId="0" applyNumberFormat="1" applyFont="1" applyBorder="1" applyAlignment="1">
      <alignment horizontal="left" vertical="center"/>
    </xf>
    <xf numFmtId="0" fontId="10" fillId="0" borderId="4" xfId="0" applyNumberFormat="1" applyFont="1" applyBorder="1" applyAlignment="1">
      <alignment horizontal="left" vertical="center"/>
    </xf>
    <xf numFmtId="0" fontId="10" fillId="0" borderId="4" xfId="0" applyNumberFormat="1" applyFont="1" applyBorder="1" applyAlignment="1">
      <alignment horizontal="left" vertical="center" wrapText="1"/>
    </xf>
    <xf numFmtId="0" fontId="10" fillId="0" borderId="6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/>
    </xf>
    <xf numFmtId="0" fontId="6" fillId="0" borderId="6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Border="1" applyAlignment="1">
      <alignment horizontal="right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0" fontId="15" fillId="0" borderId="2" xfId="0" applyFont="1" applyBorder="1" applyAlignment="1">
      <alignment horizontal="right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5" borderId="2" xfId="0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 vertical="center"/>
    </xf>
    <xf numFmtId="0" fontId="10" fillId="0" borderId="2" xfId="0" applyNumberFormat="1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</cellXfs>
  <cellStyles count="6">
    <cellStyle name="Moeda" xfId="2" builtinId="4"/>
    <cellStyle name="Moeda 10" xfId="5"/>
    <cellStyle name="Normal" xfId="0" builtinId="0"/>
    <cellStyle name="Normal 2" xfId="3"/>
    <cellStyle name="Normal 2 2 2" xfId="4"/>
    <cellStyle name="Vírgula" xfId="1" builtinId="3"/>
  </cellStyles>
  <dxfs count="0"/>
  <tableStyles count="0" defaultTableStyle="TableStyleMedium2" defaultPivotStyle="PivotStyleLight16"/>
  <colors>
    <mruColors>
      <color rgb="FFFFCCCC"/>
      <color rgb="FFFFA7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0</xdr:row>
      <xdr:rowOff>66675</xdr:rowOff>
    </xdr:from>
    <xdr:to>
      <xdr:col>2</xdr:col>
      <xdr:colOff>0</xdr:colOff>
      <xdr:row>3</xdr:row>
      <xdr:rowOff>133350</xdr:rowOff>
    </xdr:to>
    <xdr:pic>
      <xdr:nvPicPr>
        <xdr:cNvPr id="3" name="Picture 2" descr="_of_Braza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" y="66675"/>
          <a:ext cx="1011011" cy="869496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0</xdr:row>
      <xdr:rowOff>66675</xdr:rowOff>
    </xdr:from>
    <xdr:to>
      <xdr:col>2</xdr:col>
      <xdr:colOff>0</xdr:colOff>
      <xdr:row>3</xdr:row>
      <xdr:rowOff>133350</xdr:rowOff>
    </xdr:to>
    <xdr:pic>
      <xdr:nvPicPr>
        <xdr:cNvPr id="3" name="Picture 2" descr="_of_Braza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" y="66675"/>
          <a:ext cx="1009650" cy="857250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view="pageLayout" topLeftCell="B30" zoomScale="70" zoomScaleNormal="40" zoomScalePageLayoutView="70" workbookViewId="0">
      <selection activeCell="C54" sqref="C54"/>
    </sheetView>
  </sheetViews>
  <sheetFormatPr defaultRowHeight="15" x14ac:dyDescent="0.25"/>
  <cols>
    <col min="1" max="1" width="9" customWidth="1"/>
    <col min="2" max="2" width="14.85546875" customWidth="1"/>
    <col min="3" max="3" width="59.5703125" customWidth="1"/>
    <col min="4" max="4" width="6.7109375" customWidth="1"/>
    <col min="5" max="5" width="13.28515625" customWidth="1"/>
    <col min="6" max="6" width="15.5703125" customWidth="1"/>
    <col min="7" max="7" width="18.42578125" customWidth="1"/>
    <col min="8" max="8" width="20.7109375" customWidth="1"/>
  </cols>
  <sheetData>
    <row r="1" spans="1:8" ht="26.25" x14ac:dyDescent="0.4">
      <c r="A1" s="75" t="s">
        <v>0</v>
      </c>
      <c r="B1" s="75"/>
      <c r="C1" s="75"/>
      <c r="D1" s="75"/>
      <c r="E1" s="75"/>
      <c r="F1" s="75"/>
      <c r="G1" s="75"/>
      <c r="H1" s="75"/>
    </row>
    <row r="2" spans="1:8" ht="20.25" x14ac:dyDescent="0.25">
      <c r="A2" s="76" t="s">
        <v>1</v>
      </c>
      <c r="B2" s="76"/>
      <c r="C2" s="76"/>
      <c r="D2" s="76"/>
      <c r="E2" s="76"/>
      <c r="F2" s="76"/>
      <c r="G2" s="76"/>
      <c r="H2" s="76"/>
    </row>
    <row r="3" spans="1:8" ht="15.75" x14ac:dyDescent="0.25">
      <c r="A3" s="77" t="s">
        <v>2</v>
      </c>
      <c r="B3" s="77"/>
      <c r="C3" s="77"/>
      <c r="D3" s="77"/>
      <c r="E3" s="77"/>
      <c r="F3" s="77"/>
      <c r="G3" s="77"/>
      <c r="H3" s="77"/>
    </row>
    <row r="4" spans="1:8" ht="18" x14ac:dyDescent="0.25">
      <c r="A4" s="1"/>
      <c r="B4" s="1"/>
      <c r="C4" s="2"/>
      <c r="D4" s="3"/>
      <c r="E4" s="3"/>
      <c r="F4" s="4"/>
      <c r="G4" s="4"/>
      <c r="H4" s="4"/>
    </row>
    <row r="5" spans="1:8" ht="15.75" x14ac:dyDescent="0.25">
      <c r="A5" s="74" t="s">
        <v>4</v>
      </c>
      <c r="B5" s="74"/>
      <c r="C5" s="74"/>
      <c r="D5" s="74" t="s">
        <v>96</v>
      </c>
      <c r="E5" s="74"/>
      <c r="F5" s="74"/>
      <c r="G5" s="74"/>
      <c r="H5" s="74"/>
    </row>
    <row r="6" spans="1:8" ht="15.75" x14ac:dyDescent="0.25">
      <c r="A6" s="74" t="s">
        <v>5</v>
      </c>
      <c r="B6" s="74"/>
      <c r="C6" s="74"/>
      <c r="D6" s="82" t="s">
        <v>16</v>
      </c>
      <c r="E6" s="82"/>
      <c r="F6" s="82"/>
      <c r="G6" s="82"/>
      <c r="H6" s="82"/>
    </row>
    <row r="7" spans="1:8" ht="15.75" x14ac:dyDescent="0.25">
      <c r="A7" s="74" t="s">
        <v>6</v>
      </c>
      <c r="B7" s="74"/>
      <c r="C7" s="74"/>
      <c r="D7" s="74" t="s">
        <v>3</v>
      </c>
      <c r="E7" s="74"/>
      <c r="F7" s="74"/>
      <c r="G7" s="74"/>
      <c r="H7" s="74"/>
    </row>
    <row r="8" spans="1:8" x14ac:dyDescent="0.25">
      <c r="A8" s="5"/>
      <c r="B8" s="5"/>
      <c r="C8" s="6"/>
      <c r="D8" s="5"/>
      <c r="E8" s="5"/>
      <c r="F8" s="7"/>
      <c r="G8" s="7"/>
      <c r="H8" s="7"/>
    </row>
    <row r="9" spans="1:8" x14ac:dyDescent="0.25">
      <c r="A9" s="5"/>
      <c r="B9" s="5"/>
      <c r="C9" s="6"/>
      <c r="D9" s="5"/>
      <c r="E9" s="5"/>
      <c r="F9" s="7"/>
      <c r="G9" s="7"/>
      <c r="H9" s="7"/>
    </row>
    <row r="10" spans="1:8" ht="18" x14ac:dyDescent="0.25">
      <c r="A10" s="83" t="s">
        <v>7</v>
      </c>
      <c r="B10" s="83"/>
      <c r="C10" s="83"/>
      <c r="D10" s="83"/>
      <c r="E10" s="83"/>
      <c r="F10" s="83"/>
      <c r="G10" s="83"/>
      <c r="H10" s="83"/>
    </row>
    <row r="11" spans="1:8" ht="31.5" x14ac:dyDescent="0.25">
      <c r="A11" s="28" t="s">
        <v>8</v>
      </c>
      <c r="B11" s="29" t="s">
        <v>9</v>
      </c>
      <c r="C11" s="30" t="s">
        <v>10</v>
      </c>
      <c r="D11" s="31" t="s">
        <v>11</v>
      </c>
      <c r="E11" s="32" t="s">
        <v>12</v>
      </c>
      <c r="F11" s="33" t="s">
        <v>78</v>
      </c>
      <c r="G11" s="34" t="s">
        <v>13</v>
      </c>
      <c r="H11" s="34" t="s">
        <v>14</v>
      </c>
    </row>
    <row r="12" spans="1:8" ht="15.75" x14ac:dyDescent="0.25">
      <c r="A12" s="35" t="s">
        <v>15</v>
      </c>
      <c r="B12" s="36"/>
      <c r="C12" s="37" t="s">
        <v>17</v>
      </c>
      <c r="D12" s="36"/>
      <c r="E12" s="38"/>
      <c r="F12" s="39"/>
      <c r="G12" s="40">
        <f>ROUND(SUM(G13),2)</f>
        <v>1258.72</v>
      </c>
      <c r="H12" s="41">
        <f>ROUND(SUM(H13),2)</f>
        <v>1547.97</v>
      </c>
    </row>
    <row r="13" spans="1:8" x14ac:dyDescent="0.25">
      <c r="A13" s="42" t="s">
        <v>15</v>
      </c>
      <c r="B13" s="42" t="s">
        <v>19</v>
      </c>
      <c r="C13" s="43" t="s">
        <v>44</v>
      </c>
      <c r="D13" s="42" t="s">
        <v>45</v>
      </c>
      <c r="E13" s="42">
        <f>ROUND(49.19+26.5,2)</f>
        <v>75.69</v>
      </c>
      <c r="F13" s="44">
        <v>16.63</v>
      </c>
      <c r="G13" s="45">
        <f>ROUND(E13*F13,2)</f>
        <v>1258.72</v>
      </c>
      <c r="H13" s="46">
        <f>ROUND(G13*1.2298,2)</f>
        <v>1547.97</v>
      </c>
    </row>
    <row r="14" spans="1:8" ht="15.75" x14ac:dyDescent="0.25">
      <c r="A14" s="35" t="s">
        <v>18</v>
      </c>
      <c r="B14" s="36"/>
      <c r="C14" s="37" t="s">
        <v>117</v>
      </c>
      <c r="D14" s="36"/>
      <c r="E14" s="38"/>
      <c r="F14" s="39"/>
      <c r="G14" s="40">
        <f>ROUND(SUM(G15:G21),2)</f>
        <v>6908.66</v>
      </c>
      <c r="H14" s="40">
        <f>ROUND(SUM(H15:H21),2)</f>
        <v>8496.2800000000007</v>
      </c>
    </row>
    <row r="15" spans="1:8" ht="30" x14ac:dyDescent="0.25">
      <c r="A15" s="42" t="s">
        <v>36</v>
      </c>
      <c r="B15" s="42" t="s">
        <v>20</v>
      </c>
      <c r="C15" s="47" t="s">
        <v>46</v>
      </c>
      <c r="D15" s="42" t="s">
        <v>47</v>
      </c>
      <c r="E15" s="42">
        <v>3.73</v>
      </c>
      <c r="F15" s="44">
        <v>55.71</v>
      </c>
      <c r="G15" s="45">
        <f>ROUND(E15*F15,2)</f>
        <v>207.8</v>
      </c>
      <c r="H15" s="46">
        <f>ROUND(G15*1.2298,2)</f>
        <v>255.55</v>
      </c>
    </row>
    <row r="16" spans="1:8" ht="30" x14ac:dyDescent="0.25">
      <c r="A16" s="42" t="s">
        <v>37</v>
      </c>
      <c r="B16" s="42" t="s">
        <v>25</v>
      </c>
      <c r="C16" s="47" t="s">
        <v>79</v>
      </c>
      <c r="D16" s="42" t="s">
        <v>45</v>
      </c>
      <c r="E16" s="48">
        <f>ROUND(9.78+9.78+(1*2.9),2)</f>
        <v>22.46</v>
      </c>
      <c r="F16" s="44">
        <v>88.62</v>
      </c>
      <c r="G16" s="45">
        <f t="shared" ref="G16" si="0">ROUND(E16*F16,2)</f>
        <v>1990.41</v>
      </c>
      <c r="H16" s="46">
        <f t="shared" ref="H16" si="1">ROUND(G16*1.2298,2)</f>
        <v>2447.81</v>
      </c>
    </row>
    <row r="17" spans="1:8" ht="45" x14ac:dyDescent="0.25">
      <c r="A17" s="42" t="s">
        <v>90</v>
      </c>
      <c r="B17" s="49">
        <v>94965</v>
      </c>
      <c r="C17" s="47" t="s">
        <v>87</v>
      </c>
      <c r="D17" s="42" t="s">
        <v>47</v>
      </c>
      <c r="E17" s="50">
        <v>3.63</v>
      </c>
      <c r="F17" s="44">
        <v>418.9</v>
      </c>
      <c r="G17" s="45">
        <f>ROUND(E17*F17,2)</f>
        <v>1520.61</v>
      </c>
      <c r="H17" s="46">
        <f>ROUND(G17*1.2298,2)</f>
        <v>1870.05</v>
      </c>
    </row>
    <row r="18" spans="1:8" ht="45" x14ac:dyDescent="0.25">
      <c r="A18" s="42" t="s">
        <v>91</v>
      </c>
      <c r="B18" s="49">
        <v>92763</v>
      </c>
      <c r="C18" s="47" t="s">
        <v>88</v>
      </c>
      <c r="D18" s="42" t="s">
        <v>89</v>
      </c>
      <c r="E18" s="50">
        <f>ROUND(70*E17,2)</f>
        <v>254.1</v>
      </c>
      <c r="F18" s="44">
        <v>8.98</v>
      </c>
      <c r="G18" s="45">
        <f>ROUND(E18*F18,2)</f>
        <v>2281.8200000000002</v>
      </c>
      <c r="H18" s="46">
        <f>ROUND(G18*1.2298,2)</f>
        <v>2806.18</v>
      </c>
    </row>
    <row r="19" spans="1:8" x14ac:dyDescent="0.25">
      <c r="A19" s="42" t="s">
        <v>92</v>
      </c>
      <c r="B19" s="42" t="s">
        <v>30</v>
      </c>
      <c r="C19" s="43" t="s">
        <v>53</v>
      </c>
      <c r="D19" s="42" t="s">
        <v>45</v>
      </c>
      <c r="E19" s="48">
        <f>ROUND((6.52+6.52+(0.8*2.9))*2,2)</f>
        <v>30.72</v>
      </c>
      <c r="F19" s="44">
        <v>6.66</v>
      </c>
      <c r="G19" s="45">
        <f>ROUND(E19*F19,2)</f>
        <v>204.6</v>
      </c>
      <c r="H19" s="46">
        <f>ROUND(G19*1.2298,2)</f>
        <v>251.62</v>
      </c>
    </row>
    <row r="20" spans="1:8" x14ac:dyDescent="0.25">
      <c r="A20" s="42" t="s">
        <v>154</v>
      </c>
      <c r="B20" s="42" t="s">
        <v>31</v>
      </c>
      <c r="C20" s="43" t="s">
        <v>54</v>
      </c>
      <c r="D20" s="42" t="s">
        <v>45</v>
      </c>
      <c r="E20" s="48">
        <f>ROUND((6.52+6.52+(0.8*2.9))*2,2)</f>
        <v>30.72</v>
      </c>
      <c r="F20" s="44">
        <v>12.23</v>
      </c>
      <c r="G20" s="45">
        <f>ROUND(E20*F20,2)</f>
        <v>375.71</v>
      </c>
      <c r="H20" s="46">
        <f>ROUND(G20*1.2298,2)</f>
        <v>462.05</v>
      </c>
    </row>
    <row r="21" spans="1:8" x14ac:dyDescent="0.25">
      <c r="A21" s="42" t="s">
        <v>155</v>
      </c>
      <c r="B21" s="51" t="s">
        <v>68</v>
      </c>
      <c r="C21" s="47" t="s">
        <v>69</v>
      </c>
      <c r="D21" s="42" t="s">
        <v>47</v>
      </c>
      <c r="E21" s="42">
        <f>ROUND((6.52*2.9),2)</f>
        <v>18.91</v>
      </c>
      <c r="F21" s="44">
        <v>17.329999999999998</v>
      </c>
      <c r="G21" s="45">
        <f t="shared" ref="G21" si="2">ROUND(E21*F21,2)</f>
        <v>327.71</v>
      </c>
      <c r="H21" s="46">
        <f t="shared" ref="H21" si="3">ROUND(G21*1.2298,2)</f>
        <v>403.02</v>
      </c>
    </row>
    <row r="22" spans="1:8" s="11" customFormat="1" ht="15.75" x14ac:dyDescent="0.25">
      <c r="A22" s="35" t="s">
        <v>27</v>
      </c>
      <c r="B22" s="36"/>
      <c r="C22" s="37" t="s">
        <v>70</v>
      </c>
      <c r="D22" s="36"/>
      <c r="E22" s="38"/>
      <c r="F22" s="39"/>
      <c r="G22" s="40">
        <f>ROUND(SUM(G23:G28),2)</f>
        <v>59278.5</v>
      </c>
      <c r="H22" s="40">
        <f>ROUND(SUM(H23:H28),2)</f>
        <v>72900.7</v>
      </c>
    </row>
    <row r="23" spans="1:8" x14ac:dyDescent="0.25">
      <c r="A23" s="42" t="s">
        <v>38</v>
      </c>
      <c r="B23" s="52" t="s">
        <v>21</v>
      </c>
      <c r="C23" s="43" t="s">
        <v>48</v>
      </c>
      <c r="D23" s="42" t="s">
        <v>47</v>
      </c>
      <c r="E23" s="42">
        <f>ROUND((49.19+26.5)*0.03,2)</f>
        <v>2.27</v>
      </c>
      <c r="F23" s="44">
        <v>206.94</v>
      </c>
      <c r="G23" s="45">
        <f t="shared" ref="G23" si="4">ROUND(E23*F23,2)</f>
        <v>469.75</v>
      </c>
      <c r="H23" s="46">
        <f t="shared" ref="H23" si="5">ROUND(G23*1.2298,2)</f>
        <v>577.70000000000005</v>
      </c>
    </row>
    <row r="24" spans="1:8" x14ac:dyDescent="0.25">
      <c r="A24" s="42" t="s">
        <v>39</v>
      </c>
      <c r="B24" s="53" t="s">
        <v>22</v>
      </c>
      <c r="C24" s="54" t="s">
        <v>80</v>
      </c>
      <c r="D24" s="53" t="s">
        <v>47</v>
      </c>
      <c r="E24" s="42">
        <f>ROUND((49.19+26.5)*0.1,2)</f>
        <v>7.57</v>
      </c>
      <c r="F24" s="55">
        <v>515.21</v>
      </c>
      <c r="G24" s="45">
        <f t="shared" ref="G24" si="6">ROUND(E24*F24,2)</f>
        <v>3900.14</v>
      </c>
      <c r="H24" s="46">
        <f t="shared" ref="H24" si="7">ROUND(G24*1.2298,2)</f>
        <v>4796.3900000000003</v>
      </c>
    </row>
    <row r="25" spans="1:8" ht="30" x14ac:dyDescent="0.25">
      <c r="A25" s="42" t="s">
        <v>157</v>
      </c>
      <c r="B25" s="52" t="s">
        <v>23</v>
      </c>
      <c r="C25" s="47" t="s">
        <v>49</v>
      </c>
      <c r="D25" s="42" t="s">
        <v>47</v>
      </c>
      <c r="E25" s="42">
        <f>ROUND((49.19+26.5)*0.1,2)</f>
        <v>7.57</v>
      </c>
      <c r="F25" s="44">
        <v>108.2</v>
      </c>
      <c r="G25" s="45">
        <f>ROUND(E25*F25,2)</f>
        <v>819.07</v>
      </c>
      <c r="H25" s="46">
        <f>ROUND(G25*1.2298,2)</f>
        <v>1007.29</v>
      </c>
    </row>
    <row r="26" spans="1:8" ht="30" x14ac:dyDescent="0.25">
      <c r="A26" s="42" t="s">
        <v>158</v>
      </c>
      <c r="B26" s="52" t="s">
        <v>82</v>
      </c>
      <c r="C26" s="47" t="s">
        <v>81</v>
      </c>
      <c r="D26" s="42" t="s">
        <v>45</v>
      </c>
      <c r="E26" s="42">
        <f>ROUND(((40.75+26.5)*4)+(8.44*5),2)</f>
        <v>311.2</v>
      </c>
      <c r="F26" s="44">
        <v>159.41</v>
      </c>
      <c r="G26" s="45">
        <f>ROUND(E26*F26,2)</f>
        <v>49608.39</v>
      </c>
      <c r="H26" s="46">
        <f>ROUND(G26*1.2298,2)</f>
        <v>61008.4</v>
      </c>
    </row>
    <row r="27" spans="1:8" ht="30" x14ac:dyDescent="0.25">
      <c r="A27" s="42" t="s">
        <v>159</v>
      </c>
      <c r="B27" s="53" t="s">
        <v>22</v>
      </c>
      <c r="C27" s="56" t="s">
        <v>85</v>
      </c>
      <c r="D27" s="53" t="s">
        <v>47</v>
      </c>
      <c r="E27" s="42">
        <f>ROUND((15.35+4.9)*0.09,2)</f>
        <v>1.82</v>
      </c>
      <c r="F27" s="55">
        <v>515.21</v>
      </c>
      <c r="G27" s="45">
        <f t="shared" ref="G27" si="8">ROUND(E27*F27,2)</f>
        <v>937.68</v>
      </c>
      <c r="H27" s="46">
        <f t="shared" ref="H27" si="9">ROUND(G27*1.2298,2)</f>
        <v>1153.1600000000001</v>
      </c>
    </row>
    <row r="28" spans="1:8" x14ac:dyDescent="0.25">
      <c r="A28" s="42" t="s">
        <v>160</v>
      </c>
      <c r="B28" s="52" t="s">
        <v>83</v>
      </c>
      <c r="C28" s="47" t="s">
        <v>84</v>
      </c>
      <c r="D28" s="42" t="s">
        <v>45</v>
      </c>
      <c r="E28" s="42">
        <v>117.88</v>
      </c>
      <c r="F28" s="44">
        <v>30.06</v>
      </c>
      <c r="G28" s="45">
        <f t="shared" ref="G28" si="10">ROUND(E28*F28,2)</f>
        <v>3543.47</v>
      </c>
      <c r="H28" s="46">
        <f t="shared" ref="H28" si="11">ROUND(G28*1.2298,2)</f>
        <v>4357.76</v>
      </c>
    </row>
    <row r="29" spans="1:8" ht="15.75" x14ac:dyDescent="0.25">
      <c r="A29" s="35" t="s">
        <v>28</v>
      </c>
      <c r="B29" s="36"/>
      <c r="C29" s="37" t="s">
        <v>24</v>
      </c>
      <c r="D29" s="36"/>
      <c r="E29" s="38"/>
      <c r="F29" s="39"/>
      <c r="G29" s="40">
        <f>ROUND(SUM(G30:G35),2)</f>
        <v>30529.57</v>
      </c>
      <c r="H29" s="40">
        <f>ROUND(SUM(H30:H35),2)</f>
        <v>37545.25</v>
      </c>
    </row>
    <row r="30" spans="1:8" ht="30" x14ac:dyDescent="0.25">
      <c r="A30" s="42" t="s">
        <v>40</v>
      </c>
      <c r="B30" s="42" t="s">
        <v>25</v>
      </c>
      <c r="C30" s="47" t="s">
        <v>50</v>
      </c>
      <c r="D30" s="42" t="s">
        <v>45</v>
      </c>
      <c r="E30" s="50">
        <f>ROUND((((2.4*2.35)*18)+(2.4*16.3))+(((2.4*2.35)*12)+(2.4*10.6)),2)</f>
        <v>233.76</v>
      </c>
      <c r="F30" s="44">
        <v>88.62</v>
      </c>
      <c r="G30" s="45">
        <f t="shared" ref="G30:G35" si="12">ROUND(E30*F30,2)</f>
        <v>20715.810000000001</v>
      </c>
      <c r="H30" s="46">
        <f t="shared" ref="H30:H35" si="13">ROUND(G30*1.2298,2)</f>
        <v>25476.3</v>
      </c>
    </row>
    <row r="31" spans="1:8" ht="30" x14ac:dyDescent="0.25">
      <c r="A31" s="42" t="s">
        <v>41</v>
      </c>
      <c r="B31" s="42" t="s">
        <v>63</v>
      </c>
      <c r="C31" s="47" t="s">
        <v>64</v>
      </c>
      <c r="D31" s="42" t="s">
        <v>45</v>
      </c>
      <c r="E31" s="50">
        <f>ROUND((2*0.4)*43,2)</f>
        <v>34.4</v>
      </c>
      <c r="F31" s="44">
        <v>73.510000000000005</v>
      </c>
      <c r="G31" s="45">
        <f t="shared" si="12"/>
        <v>2528.7399999999998</v>
      </c>
      <c r="H31" s="46">
        <f t="shared" si="13"/>
        <v>3109.84</v>
      </c>
    </row>
    <row r="32" spans="1:8" ht="60" x14ac:dyDescent="0.25">
      <c r="A32" s="42" t="s">
        <v>42</v>
      </c>
      <c r="B32" s="49">
        <v>94965</v>
      </c>
      <c r="C32" s="47" t="s">
        <v>161</v>
      </c>
      <c r="D32" s="42" t="s">
        <v>47</v>
      </c>
      <c r="E32" s="50">
        <v>2.02</v>
      </c>
      <c r="F32" s="44">
        <v>418.9</v>
      </c>
      <c r="G32" s="45">
        <f t="shared" si="12"/>
        <v>846.18</v>
      </c>
      <c r="H32" s="46">
        <f t="shared" si="13"/>
        <v>1040.6300000000001</v>
      </c>
    </row>
    <row r="33" spans="1:8" ht="45" x14ac:dyDescent="0.25">
      <c r="A33" s="42" t="s">
        <v>156</v>
      </c>
      <c r="B33" s="49">
        <v>92763</v>
      </c>
      <c r="C33" s="47" t="s">
        <v>162</v>
      </c>
      <c r="D33" s="42" t="s">
        <v>89</v>
      </c>
      <c r="E33" s="50">
        <f>ROUND(70*E32,2)</f>
        <v>141.4</v>
      </c>
      <c r="F33" s="44">
        <v>8.98</v>
      </c>
      <c r="G33" s="45">
        <f t="shared" si="12"/>
        <v>1269.77</v>
      </c>
      <c r="H33" s="46">
        <f t="shared" si="13"/>
        <v>1561.56</v>
      </c>
    </row>
    <row r="34" spans="1:8" ht="30" x14ac:dyDescent="0.25">
      <c r="A34" s="42" t="s">
        <v>72</v>
      </c>
      <c r="B34" s="42" t="s">
        <v>26</v>
      </c>
      <c r="C34" s="47" t="s">
        <v>51</v>
      </c>
      <c r="D34" s="42" t="s">
        <v>52</v>
      </c>
      <c r="E34" s="53">
        <f>ROUND((28*(1+1.7+2.4)),2)</f>
        <v>142.80000000000001</v>
      </c>
      <c r="F34" s="44">
        <v>34.200000000000003</v>
      </c>
      <c r="G34" s="45">
        <f t="shared" si="12"/>
        <v>4883.76</v>
      </c>
      <c r="H34" s="46">
        <f t="shared" si="13"/>
        <v>6006.05</v>
      </c>
    </row>
    <row r="35" spans="1:8" x14ac:dyDescent="0.25">
      <c r="A35" s="42" t="s">
        <v>86</v>
      </c>
      <c r="B35" s="42" t="s">
        <v>65</v>
      </c>
      <c r="C35" s="47" t="s">
        <v>66</v>
      </c>
      <c r="D35" s="42" t="s">
        <v>47</v>
      </c>
      <c r="E35" s="53">
        <f>ROUND((0.2*0.3*1)*28,2)</f>
        <v>1.68</v>
      </c>
      <c r="F35" s="44">
        <v>169.83</v>
      </c>
      <c r="G35" s="45">
        <f t="shared" si="12"/>
        <v>285.31</v>
      </c>
      <c r="H35" s="46">
        <f t="shared" si="13"/>
        <v>350.87</v>
      </c>
    </row>
    <row r="36" spans="1:8" ht="15.75" x14ac:dyDescent="0.25">
      <c r="A36" s="35" t="s">
        <v>33</v>
      </c>
      <c r="B36" s="36"/>
      <c r="C36" s="37" t="s">
        <v>29</v>
      </c>
      <c r="D36" s="36"/>
      <c r="E36" s="57"/>
      <c r="F36" s="39"/>
      <c r="G36" s="40">
        <f>ROUND(SUM(G37:G39),2)</f>
        <v>22931.78</v>
      </c>
      <c r="H36" s="40">
        <f>ROUND(SUM(H37:H39),2)</f>
        <v>28201.49</v>
      </c>
    </row>
    <row r="37" spans="1:8" x14ac:dyDescent="0.25">
      <c r="A37" s="42" t="s">
        <v>43</v>
      </c>
      <c r="B37" s="42" t="s">
        <v>30</v>
      </c>
      <c r="C37" s="43" t="s">
        <v>53</v>
      </c>
      <c r="D37" s="42" t="s">
        <v>45</v>
      </c>
      <c r="E37" s="50">
        <v>1062.8800000000001</v>
      </c>
      <c r="F37" s="44">
        <v>6.66</v>
      </c>
      <c r="G37" s="45">
        <f>ROUND(E37*F37,2)</f>
        <v>7078.78</v>
      </c>
      <c r="H37" s="46">
        <f>ROUND(G37*1.2298,2)</f>
        <v>8705.48</v>
      </c>
    </row>
    <row r="38" spans="1:8" x14ac:dyDescent="0.25">
      <c r="A38" s="42" t="s">
        <v>73</v>
      </c>
      <c r="B38" s="42" t="s">
        <v>31</v>
      </c>
      <c r="C38" s="43" t="s">
        <v>54</v>
      </c>
      <c r="D38" s="42" t="s">
        <v>45</v>
      </c>
      <c r="E38" s="50">
        <v>1062.8800000000001</v>
      </c>
      <c r="F38" s="44">
        <v>12.23</v>
      </c>
      <c r="G38" s="45">
        <f>ROUND(E38*F38,2)</f>
        <v>12999.02</v>
      </c>
      <c r="H38" s="46">
        <f>ROUND(G38*1.2298,2)</f>
        <v>15986.19</v>
      </c>
    </row>
    <row r="39" spans="1:8" x14ac:dyDescent="0.25">
      <c r="A39" s="42" t="s">
        <v>74</v>
      </c>
      <c r="B39" s="42" t="s">
        <v>32</v>
      </c>
      <c r="C39" s="43" t="s">
        <v>55</v>
      </c>
      <c r="D39" s="42" t="s">
        <v>45</v>
      </c>
      <c r="E39" s="50">
        <v>104.16</v>
      </c>
      <c r="F39" s="44">
        <v>27.4</v>
      </c>
      <c r="G39" s="45">
        <f>ROUND(E39*F39,2)</f>
        <v>2853.98</v>
      </c>
      <c r="H39" s="46">
        <f>ROUND(G39*1.2298,2)</f>
        <v>3509.82</v>
      </c>
    </row>
    <row r="40" spans="1:8" ht="15.75" x14ac:dyDescent="0.25">
      <c r="A40" s="35" t="s">
        <v>67</v>
      </c>
      <c r="B40" s="36"/>
      <c r="C40" s="37" t="s">
        <v>97</v>
      </c>
      <c r="D40" s="36"/>
      <c r="E40" s="57"/>
      <c r="F40" s="39"/>
      <c r="G40" s="40">
        <f>ROUND(SUM(G41:G42),2)</f>
        <v>5675.75</v>
      </c>
      <c r="H40" s="40">
        <f>ROUND(SUM(H41:H42),2)</f>
        <v>6980.04</v>
      </c>
    </row>
    <row r="41" spans="1:8" ht="45" x14ac:dyDescent="0.25">
      <c r="A41" s="42" t="s">
        <v>75</v>
      </c>
      <c r="B41" s="49">
        <v>94965</v>
      </c>
      <c r="C41" s="47" t="s">
        <v>87</v>
      </c>
      <c r="D41" s="42" t="s">
        <v>47</v>
      </c>
      <c r="E41" s="50">
        <f>ROUND((32.64+33.6+21.12)*0.05,2)</f>
        <v>4.37</v>
      </c>
      <c r="F41" s="44">
        <v>418.9</v>
      </c>
      <c r="G41" s="45">
        <f t="shared" ref="G41" si="14">ROUND(E41*F41,2)</f>
        <v>1830.59</v>
      </c>
      <c r="H41" s="46">
        <f t="shared" ref="H41" si="15">ROUND(G41*1.2298,2)</f>
        <v>2251.2600000000002</v>
      </c>
    </row>
    <row r="42" spans="1:8" ht="30" x14ac:dyDescent="0.25">
      <c r="A42" s="42" t="s">
        <v>76</v>
      </c>
      <c r="B42" s="49">
        <v>97093</v>
      </c>
      <c r="C42" s="47" t="s">
        <v>93</v>
      </c>
      <c r="D42" s="42" t="s">
        <v>94</v>
      </c>
      <c r="E42" s="50">
        <f>ROUND(70*E41,2)</f>
        <v>305.89999999999998</v>
      </c>
      <c r="F42" s="44">
        <v>12.57</v>
      </c>
      <c r="G42" s="45">
        <f>ROUND(E42*F42,2)</f>
        <v>3845.16</v>
      </c>
      <c r="H42" s="46">
        <f>ROUND(G42*1.2298,2)</f>
        <v>4728.78</v>
      </c>
    </row>
    <row r="43" spans="1:8" ht="15.75" x14ac:dyDescent="0.25">
      <c r="A43" s="35" t="s">
        <v>77</v>
      </c>
      <c r="B43" s="36"/>
      <c r="C43" s="37" t="s">
        <v>34</v>
      </c>
      <c r="D43" s="36"/>
      <c r="E43" s="57"/>
      <c r="F43" s="39"/>
      <c r="G43" s="40">
        <f>ROUND(SUM(G44:G44),2)</f>
        <v>983.97</v>
      </c>
      <c r="H43" s="40">
        <f>ROUND(SUM(H44:H44),2)</f>
        <v>1210.0899999999999</v>
      </c>
    </row>
    <row r="44" spans="1:8" x14ac:dyDescent="0.25">
      <c r="A44" s="42" t="s">
        <v>71</v>
      </c>
      <c r="B44" s="42" t="s">
        <v>35</v>
      </c>
      <c r="C44" s="43" t="s">
        <v>56</v>
      </c>
      <c r="D44" s="42" t="s">
        <v>45</v>
      </c>
      <c r="E44" s="42">
        <f>ROUND(49.19+26.5,2)</f>
        <v>75.69</v>
      </c>
      <c r="F44" s="44">
        <v>13</v>
      </c>
      <c r="G44" s="45">
        <f>ROUND(E44*F44,2)</f>
        <v>983.97</v>
      </c>
      <c r="H44" s="46">
        <f>ROUND(G44*1.2298,2)</f>
        <v>1210.0899999999999</v>
      </c>
    </row>
    <row r="45" spans="1:8" x14ac:dyDescent="0.25">
      <c r="A45" s="85" t="s">
        <v>149</v>
      </c>
      <c r="B45" s="85"/>
      <c r="C45" s="85"/>
      <c r="D45" s="85"/>
      <c r="E45" s="85"/>
      <c r="F45" s="85"/>
      <c r="G45" s="58">
        <f>ROUND(G12+G22+G29+G36+G43+G14+G40,2)</f>
        <v>127566.95</v>
      </c>
      <c r="H45" s="58">
        <f>ROUND(H12+H22+H29+H36+H43+H14+H40,2)</f>
        <v>156881.82</v>
      </c>
    </row>
    <row r="46" spans="1:8" x14ac:dyDescent="0.25">
      <c r="A46" s="13"/>
      <c r="B46" s="13"/>
      <c r="C46" s="13"/>
      <c r="D46" s="13"/>
      <c r="E46" s="13"/>
      <c r="F46" s="13"/>
      <c r="G46" s="14"/>
      <c r="H46" s="15"/>
    </row>
    <row r="47" spans="1:8" ht="15.75" x14ac:dyDescent="0.25">
      <c r="B47" s="84" t="s">
        <v>166</v>
      </c>
      <c r="C47" s="84"/>
      <c r="D47" s="84"/>
      <c r="E47" s="84"/>
      <c r="F47" s="84"/>
      <c r="G47" s="84"/>
      <c r="H47" s="84"/>
    </row>
    <row r="48" spans="1:8" x14ac:dyDescent="0.25">
      <c r="H48" s="12"/>
    </row>
    <row r="49" spans="1:8" x14ac:dyDescent="0.25">
      <c r="B49" s="8" t="s">
        <v>57</v>
      </c>
    </row>
    <row r="50" spans="1:8" ht="15.75" x14ac:dyDescent="0.25">
      <c r="B50" s="9"/>
      <c r="C50" s="10" t="s">
        <v>58</v>
      </c>
    </row>
    <row r="51" spans="1:8" ht="15.75" x14ac:dyDescent="0.25">
      <c r="B51" s="17"/>
      <c r="C51" s="10" t="s">
        <v>95</v>
      </c>
    </row>
    <row r="52" spans="1:8" ht="15.75" x14ac:dyDescent="0.25">
      <c r="B52" s="27"/>
      <c r="C52" s="10" t="s">
        <v>150</v>
      </c>
      <c r="G52" s="78" t="s">
        <v>167</v>
      </c>
      <c r="H52" s="78"/>
    </row>
    <row r="58" spans="1:8" x14ac:dyDescent="0.25">
      <c r="A58" s="79" t="s">
        <v>59</v>
      </c>
      <c r="B58" s="79"/>
      <c r="C58" s="79"/>
      <c r="D58" s="79" t="s">
        <v>59</v>
      </c>
      <c r="E58" s="79"/>
      <c r="F58" s="79"/>
      <c r="G58" s="79"/>
      <c r="H58" s="79"/>
    </row>
    <row r="59" spans="1:8" ht="15.75" x14ac:dyDescent="0.25">
      <c r="A59" s="80" t="s">
        <v>152</v>
      </c>
      <c r="B59" s="81"/>
      <c r="C59" s="81"/>
      <c r="D59" s="80" t="s">
        <v>163</v>
      </c>
      <c r="E59" s="80"/>
      <c r="F59" s="80"/>
      <c r="G59" s="80"/>
      <c r="H59" s="80"/>
    </row>
    <row r="60" spans="1:8" x14ac:dyDescent="0.25">
      <c r="A60" s="89" t="s">
        <v>151</v>
      </c>
      <c r="B60" s="89"/>
      <c r="C60" s="89"/>
      <c r="D60" s="89" t="s">
        <v>164</v>
      </c>
      <c r="E60" s="89"/>
      <c r="F60" s="89"/>
      <c r="G60" s="89"/>
      <c r="H60" s="89"/>
    </row>
    <row r="61" spans="1:8" x14ac:dyDescent="0.25">
      <c r="A61" s="89" t="s">
        <v>153</v>
      </c>
      <c r="B61" s="89"/>
      <c r="C61" s="89"/>
    </row>
    <row r="66" spans="3:7" x14ac:dyDescent="0.25">
      <c r="C66" s="79" t="s">
        <v>60</v>
      </c>
      <c r="D66" s="86"/>
      <c r="E66" s="86"/>
      <c r="F66" s="86"/>
      <c r="G66" s="86"/>
    </row>
    <row r="67" spans="3:7" ht="15.75" x14ac:dyDescent="0.25">
      <c r="C67" s="87" t="s">
        <v>61</v>
      </c>
      <c r="D67" s="87"/>
      <c r="E67" s="87"/>
      <c r="F67" s="87"/>
      <c r="G67" s="87"/>
    </row>
    <row r="68" spans="3:7" x14ac:dyDescent="0.25">
      <c r="C68" s="88" t="s">
        <v>62</v>
      </c>
      <c r="D68" s="88"/>
      <c r="E68" s="88"/>
      <c r="F68" s="88"/>
      <c r="G68" s="88"/>
    </row>
  </sheetData>
  <mergeCells count="23">
    <mergeCell ref="C66:G66"/>
    <mergeCell ref="C67:G67"/>
    <mergeCell ref="C68:G68"/>
    <mergeCell ref="A60:C60"/>
    <mergeCell ref="D60:H60"/>
    <mergeCell ref="A61:C61"/>
    <mergeCell ref="A6:C6"/>
    <mergeCell ref="D6:H6"/>
    <mergeCell ref="A7:C7"/>
    <mergeCell ref="A10:H10"/>
    <mergeCell ref="B47:H47"/>
    <mergeCell ref="A45:F45"/>
    <mergeCell ref="D7:H7"/>
    <mergeCell ref="G52:H52"/>
    <mergeCell ref="A58:C58"/>
    <mergeCell ref="D58:H58"/>
    <mergeCell ref="A59:C59"/>
    <mergeCell ref="D59:H59"/>
    <mergeCell ref="A5:C5"/>
    <mergeCell ref="A1:H1"/>
    <mergeCell ref="A2:H2"/>
    <mergeCell ref="A3:H3"/>
    <mergeCell ref="D5:H5"/>
  </mergeCells>
  <pageMargins left="0.511811024" right="0.511811024" top="0.49196428571428569" bottom="0.40714285714285714" header="0.31496062000000002" footer="0.31496062000000002"/>
  <pageSetup paperSize="9" scale="5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showGridLines="0" tabSelected="1" view="pageLayout" topLeftCell="E79" zoomScale="60" zoomScaleNormal="60" zoomScalePageLayoutView="60" workbookViewId="0">
      <selection activeCell="F87" sqref="F87"/>
    </sheetView>
  </sheetViews>
  <sheetFormatPr defaultRowHeight="15" x14ac:dyDescent="0.2"/>
  <cols>
    <col min="1" max="1" width="9" style="18" customWidth="1"/>
    <col min="2" max="2" width="14.85546875" style="18" customWidth="1"/>
    <col min="3" max="3" width="59.5703125" style="18" customWidth="1"/>
    <col min="4" max="4" width="6.7109375" style="18" customWidth="1"/>
    <col min="5" max="5" width="13.28515625" style="18" customWidth="1"/>
    <col min="6" max="6" width="120.28515625" style="24" customWidth="1"/>
    <col min="7" max="16384" width="9.140625" style="18"/>
  </cols>
  <sheetData>
    <row r="1" spans="1:6" ht="26.25" x14ac:dyDescent="0.4">
      <c r="A1" s="75" t="s">
        <v>0</v>
      </c>
      <c r="B1" s="75"/>
      <c r="C1" s="75"/>
      <c r="D1" s="75"/>
      <c r="E1" s="75"/>
      <c r="F1" s="75"/>
    </row>
    <row r="2" spans="1:6" ht="20.25" x14ac:dyDescent="0.2">
      <c r="A2" s="76" t="s">
        <v>1</v>
      </c>
      <c r="B2" s="76"/>
      <c r="C2" s="76"/>
      <c r="D2" s="76"/>
      <c r="E2" s="76"/>
      <c r="F2" s="76"/>
    </row>
    <row r="3" spans="1:6" ht="15.75" x14ac:dyDescent="0.2">
      <c r="A3" s="77" t="s">
        <v>2</v>
      </c>
      <c r="B3" s="77"/>
      <c r="C3" s="77"/>
      <c r="D3" s="77"/>
      <c r="E3" s="77"/>
      <c r="F3" s="77"/>
    </row>
    <row r="4" spans="1:6" ht="15.75" x14ac:dyDescent="0.2">
      <c r="A4" s="19"/>
      <c r="B4" s="19"/>
      <c r="C4" s="20"/>
      <c r="D4" s="21"/>
      <c r="E4" s="21"/>
      <c r="F4" s="22"/>
    </row>
    <row r="5" spans="1:6" ht="15.75" x14ac:dyDescent="0.2">
      <c r="A5" s="19"/>
      <c r="B5" s="19"/>
      <c r="C5" s="20"/>
      <c r="D5" s="21"/>
      <c r="E5" s="21"/>
      <c r="F5" s="22"/>
    </row>
    <row r="6" spans="1:6" ht="15.75" x14ac:dyDescent="0.2">
      <c r="A6" s="19"/>
      <c r="B6" s="19"/>
      <c r="C6" s="20"/>
      <c r="D6" s="21"/>
      <c r="E6" s="21"/>
      <c r="F6" s="22"/>
    </row>
    <row r="7" spans="1:6" ht="15.75" x14ac:dyDescent="0.2">
      <c r="A7" s="19"/>
      <c r="B7" s="19"/>
      <c r="C7" s="20"/>
      <c r="D7" s="21"/>
      <c r="E7" s="21"/>
      <c r="F7" s="22"/>
    </row>
    <row r="8" spans="1:6" ht="15.75" x14ac:dyDescent="0.2">
      <c r="A8" s="19"/>
      <c r="B8" s="19"/>
      <c r="C8" s="20"/>
      <c r="D8" s="21"/>
      <c r="E8" s="21"/>
      <c r="F8" s="22"/>
    </row>
    <row r="9" spans="1:6" ht="15.75" x14ac:dyDescent="0.2">
      <c r="A9" s="74" t="s">
        <v>4</v>
      </c>
      <c r="B9" s="74"/>
      <c r="C9" s="74"/>
      <c r="D9" s="74" t="s">
        <v>96</v>
      </c>
      <c r="E9" s="74"/>
      <c r="F9" s="74"/>
    </row>
    <row r="10" spans="1:6" ht="15.75" x14ac:dyDescent="0.2">
      <c r="A10" s="74" t="s">
        <v>5</v>
      </c>
      <c r="B10" s="74"/>
      <c r="C10" s="74"/>
      <c r="D10" s="82" t="s">
        <v>16</v>
      </c>
      <c r="E10" s="82"/>
      <c r="F10" s="82"/>
    </row>
    <row r="11" spans="1:6" ht="15.75" x14ac:dyDescent="0.2">
      <c r="A11" s="74" t="s">
        <v>6</v>
      </c>
      <c r="B11" s="74"/>
      <c r="C11" s="74"/>
      <c r="D11" s="74" t="s">
        <v>3</v>
      </c>
      <c r="E11" s="74"/>
      <c r="F11" s="74"/>
    </row>
    <row r="12" spans="1:6" x14ac:dyDescent="0.2">
      <c r="A12" s="5"/>
      <c r="B12" s="5"/>
      <c r="C12" s="6"/>
      <c r="D12" s="5"/>
      <c r="E12" s="5"/>
      <c r="F12" s="16"/>
    </row>
    <row r="13" spans="1:6" x14ac:dyDescent="0.2">
      <c r="A13" s="5"/>
      <c r="B13" s="5"/>
      <c r="C13" s="6"/>
      <c r="D13" s="5"/>
      <c r="E13" s="5"/>
      <c r="F13" s="16"/>
    </row>
    <row r="14" spans="1:6" x14ac:dyDescent="0.2">
      <c r="A14" s="5"/>
      <c r="B14" s="5"/>
      <c r="C14" s="6"/>
      <c r="D14" s="5"/>
      <c r="E14" s="5"/>
      <c r="F14" s="16"/>
    </row>
    <row r="15" spans="1:6" ht="15.75" x14ac:dyDescent="0.2">
      <c r="A15" s="98"/>
      <c r="B15" s="98"/>
      <c r="C15" s="98"/>
      <c r="D15" s="98"/>
      <c r="E15" s="98"/>
      <c r="F15" s="98"/>
    </row>
    <row r="16" spans="1:6" ht="39.75" customHeight="1" x14ac:dyDescent="0.2">
      <c r="A16" s="28" t="s">
        <v>8</v>
      </c>
      <c r="B16" s="29" t="s">
        <v>9</v>
      </c>
      <c r="C16" s="30" t="s">
        <v>10</v>
      </c>
      <c r="D16" s="31" t="s">
        <v>11</v>
      </c>
      <c r="E16" s="32" t="s">
        <v>12</v>
      </c>
      <c r="F16" s="59" t="s">
        <v>139</v>
      </c>
    </row>
    <row r="17" spans="1:6" ht="15.75" x14ac:dyDescent="0.2">
      <c r="A17" s="35" t="s">
        <v>15</v>
      </c>
      <c r="B17" s="36"/>
      <c r="C17" s="37" t="s">
        <v>17</v>
      </c>
      <c r="D17" s="36"/>
      <c r="E17" s="38"/>
      <c r="F17" s="64"/>
    </row>
    <row r="18" spans="1:6" x14ac:dyDescent="0.2">
      <c r="A18" s="91" t="s">
        <v>15</v>
      </c>
      <c r="B18" s="91" t="s">
        <v>19</v>
      </c>
      <c r="C18" s="92" t="s">
        <v>44</v>
      </c>
      <c r="D18" s="91" t="s">
        <v>45</v>
      </c>
      <c r="E18" s="95">
        <f>ROUND(49.19+26.5,2)</f>
        <v>75.69</v>
      </c>
      <c r="F18" s="69" t="s">
        <v>98</v>
      </c>
    </row>
    <row r="19" spans="1:6" x14ac:dyDescent="0.2">
      <c r="A19" s="91"/>
      <c r="B19" s="91"/>
      <c r="C19" s="92"/>
      <c r="D19" s="91"/>
      <c r="E19" s="95"/>
      <c r="F19" s="68" t="s">
        <v>99</v>
      </c>
    </row>
    <row r="20" spans="1:6" x14ac:dyDescent="0.2">
      <c r="A20" s="91"/>
      <c r="B20" s="91"/>
      <c r="C20" s="92"/>
      <c r="D20" s="91"/>
      <c r="E20" s="95"/>
      <c r="F20" s="65" t="s">
        <v>100</v>
      </c>
    </row>
    <row r="21" spans="1:6" ht="15.75" x14ac:dyDescent="0.2">
      <c r="A21" s="35" t="s">
        <v>18</v>
      </c>
      <c r="B21" s="36"/>
      <c r="C21" s="37" t="s">
        <v>117</v>
      </c>
      <c r="D21" s="36"/>
      <c r="E21" s="38"/>
      <c r="F21" s="60"/>
    </row>
    <row r="22" spans="1:6" ht="30" x14ac:dyDescent="0.2">
      <c r="A22" s="104" t="s">
        <v>36</v>
      </c>
      <c r="B22" s="91" t="s">
        <v>20</v>
      </c>
      <c r="C22" s="97" t="s">
        <v>46</v>
      </c>
      <c r="D22" s="91" t="s">
        <v>47</v>
      </c>
      <c r="E22" s="95">
        <v>3.73</v>
      </c>
      <c r="F22" s="70" t="s">
        <v>145</v>
      </c>
    </row>
    <row r="23" spans="1:6" ht="30" x14ac:dyDescent="0.2">
      <c r="A23" s="104"/>
      <c r="B23" s="91"/>
      <c r="C23" s="97"/>
      <c r="D23" s="91"/>
      <c r="E23" s="95"/>
      <c r="F23" s="71" t="s">
        <v>146</v>
      </c>
    </row>
    <row r="24" spans="1:6" x14ac:dyDescent="0.2">
      <c r="A24" s="104"/>
      <c r="B24" s="91"/>
      <c r="C24" s="97"/>
      <c r="D24" s="91"/>
      <c r="E24" s="95"/>
      <c r="F24" s="65" t="s">
        <v>147</v>
      </c>
    </row>
    <row r="25" spans="1:6" ht="30" customHeight="1" x14ac:dyDescent="0.2">
      <c r="A25" s="91" t="s">
        <v>37</v>
      </c>
      <c r="B25" s="91" t="s">
        <v>25</v>
      </c>
      <c r="C25" s="97" t="s">
        <v>79</v>
      </c>
      <c r="D25" s="91" t="s">
        <v>45</v>
      </c>
      <c r="E25" s="102">
        <f>ROUND(9.78+9.78+(1*2.9),2)</f>
        <v>22.46</v>
      </c>
      <c r="F25" s="103" t="s">
        <v>115</v>
      </c>
    </row>
    <row r="26" spans="1:6" x14ac:dyDescent="0.2">
      <c r="A26" s="91"/>
      <c r="B26" s="91"/>
      <c r="C26" s="97"/>
      <c r="D26" s="91"/>
      <c r="E26" s="102"/>
      <c r="F26" s="103"/>
    </row>
    <row r="27" spans="1:6" ht="30" x14ac:dyDescent="0.2">
      <c r="A27" s="91" t="s">
        <v>90</v>
      </c>
      <c r="B27" s="101">
        <v>94965</v>
      </c>
      <c r="C27" s="97" t="s">
        <v>87</v>
      </c>
      <c r="D27" s="91" t="s">
        <v>47</v>
      </c>
      <c r="E27" s="90">
        <v>3.63</v>
      </c>
      <c r="F27" s="70" t="s">
        <v>141</v>
      </c>
    </row>
    <row r="28" spans="1:6" ht="30" x14ac:dyDescent="0.2">
      <c r="A28" s="91"/>
      <c r="B28" s="101"/>
      <c r="C28" s="97"/>
      <c r="D28" s="91"/>
      <c r="E28" s="90"/>
      <c r="F28" s="71" t="s">
        <v>140</v>
      </c>
    </row>
    <row r="29" spans="1:6" ht="30" x14ac:dyDescent="0.2">
      <c r="A29" s="91"/>
      <c r="B29" s="101"/>
      <c r="C29" s="97"/>
      <c r="D29" s="91"/>
      <c r="E29" s="90"/>
      <c r="F29" s="71" t="s">
        <v>142</v>
      </c>
    </row>
    <row r="30" spans="1:6" x14ac:dyDescent="0.2">
      <c r="A30" s="91"/>
      <c r="B30" s="101"/>
      <c r="C30" s="97"/>
      <c r="D30" s="91"/>
      <c r="E30" s="90"/>
      <c r="F30" s="66" t="s">
        <v>143</v>
      </c>
    </row>
    <row r="31" spans="1:6" ht="45" x14ac:dyDescent="0.2">
      <c r="A31" s="42" t="s">
        <v>91</v>
      </c>
      <c r="B31" s="49">
        <v>92763</v>
      </c>
      <c r="C31" s="47" t="s">
        <v>88</v>
      </c>
      <c r="D31" s="42" t="s">
        <v>89</v>
      </c>
      <c r="E31" s="50">
        <f>ROUND(70*E27,2)</f>
        <v>254.1</v>
      </c>
      <c r="F31" s="65" t="s">
        <v>144</v>
      </c>
    </row>
    <row r="32" spans="1:6" ht="30" x14ac:dyDescent="0.2">
      <c r="A32" s="42" t="s">
        <v>92</v>
      </c>
      <c r="B32" s="42" t="s">
        <v>30</v>
      </c>
      <c r="C32" s="43" t="s">
        <v>53</v>
      </c>
      <c r="D32" s="42" t="s">
        <v>45</v>
      </c>
      <c r="E32" s="48">
        <f>ROUND((6.52+6.52+(0.8*2.9))*2,2)</f>
        <v>30.72</v>
      </c>
      <c r="F32" s="62" t="s">
        <v>118</v>
      </c>
    </row>
    <row r="33" spans="1:6" ht="30" x14ac:dyDescent="0.2">
      <c r="A33" s="42" t="s">
        <v>154</v>
      </c>
      <c r="B33" s="42" t="s">
        <v>31</v>
      </c>
      <c r="C33" s="43" t="s">
        <v>54</v>
      </c>
      <c r="D33" s="42" t="s">
        <v>45</v>
      </c>
      <c r="E33" s="48">
        <f>ROUND((6.52+6.52+(0.8*2.9))*2,2)</f>
        <v>30.72</v>
      </c>
      <c r="F33" s="62" t="s">
        <v>118</v>
      </c>
    </row>
    <row r="34" spans="1:6" x14ac:dyDescent="0.2">
      <c r="A34" s="63" t="s">
        <v>155</v>
      </c>
      <c r="B34" s="51" t="s">
        <v>68</v>
      </c>
      <c r="C34" s="47" t="s">
        <v>69</v>
      </c>
      <c r="D34" s="42" t="s">
        <v>47</v>
      </c>
      <c r="E34" s="42">
        <f>ROUND((6.52*2.9),2)</f>
        <v>18.91</v>
      </c>
      <c r="F34" s="61" t="s">
        <v>148</v>
      </c>
    </row>
    <row r="35" spans="1:6" s="23" customFormat="1" ht="15.75" x14ac:dyDescent="0.2">
      <c r="A35" s="35" t="s">
        <v>27</v>
      </c>
      <c r="B35" s="36"/>
      <c r="C35" s="37" t="s">
        <v>70</v>
      </c>
      <c r="D35" s="36"/>
      <c r="E35" s="38"/>
      <c r="F35" s="64"/>
    </row>
    <row r="36" spans="1:6" x14ac:dyDescent="0.2">
      <c r="A36" s="91" t="s">
        <v>38</v>
      </c>
      <c r="B36" s="96" t="s">
        <v>21</v>
      </c>
      <c r="C36" s="92" t="s">
        <v>48</v>
      </c>
      <c r="D36" s="91" t="s">
        <v>47</v>
      </c>
      <c r="E36" s="95">
        <f>ROUND((49.19+26.5)*0.03,2)</f>
        <v>2.27</v>
      </c>
      <c r="F36" s="69" t="s">
        <v>98</v>
      </c>
    </row>
    <row r="37" spans="1:6" x14ac:dyDescent="0.2">
      <c r="A37" s="91"/>
      <c r="B37" s="96"/>
      <c r="C37" s="92"/>
      <c r="D37" s="91"/>
      <c r="E37" s="95"/>
      <c r="F37" s="68" t="s">
        <v>99</v>
      </c>
    </row>
    <row r="38" spans="1:6" x14ac:dyDescent="0.2">
      <c r="A38" s="91"/>
      <c r="B38" s="96"/>
      <c r="C38" s="92"/>
      <c r="D38" s="91"/>
      <c r="E38" s="95"/>
      <c r="F38" s="65" t="s">
        <v>101</v>
      </c>
    </row>
    <row r="39" spans="1:6" x14ac:dyDescent="0.2">
      <c r="A39" s="91" t="s">
        <v>39</v>
      </c>
      <c r="B39" s="94" t="s">
        <v>22</v>
      </c>
      <c r="C39" s="93" t="s">
        <v>80</v>
      </c>
      <c r="D39" s="94" t="s">
        <v>47</v>
      </c>
      <c r="E39" s="95">
        <f>ROUND((49.19+26.5)*0.1,2)</f>
        <v>7.57</v>
      </c>
      <c r="F39" s="69" t="s">
        <v>98</v>
      </c>
    </row>
    <row r="40" spans="1:6" x14ac:dyDescent="0.2">
      <c r="A40" s="91"/>
      <c r="B40" s="94"/>
      <c r="C40" s="93"/>
      <c r="D40" s="94"/>
      <c r="E40" s="95"/>
      <c r="F40" s="68" t="s">
        <v>99</v>
      </c>
    </row>
    <row r="41" spans="1:6" x14ac:dyDescent="0.2">
      <c r="A41" s="91"/>
      <c r="B41" s="94"/>
      <c r="C41" s="93"/>
      <c r="D41" s="94"/>
      <c r="E41" s="95"/>
      <c r="F41" s="65" t="s">
        <v>102</v>
      </c>
    </row>
    <row r="42" spans="1:6" x14ac:dyDescent="0.2">
      <c r="A42" s="91" t="s">
        <v>157</v>
      </c>
      <c r="B42" s="96" t="s">
        <v>23</v>
      </c>
      <c r="C42" s="97" t="s">
        <v>49</v>
      </c>
      <c r="D42" s="91" t="s">
        <v>47</v>
      </c>
      <c r="E42" s="95">
        <f>ROUND((49.19+26.5)*0.1,2)</f>
        <v>7.57</v>
      </c>
      <c r="F42" s="69" t="s">
        <v>98</v>
      </c>
    </row>
    <row r="43" spans="1:6" x14ac:dyDescent="0.2">
      <c r="A43" s="91"/>
      <c r="B43" s="96"/>
      <c r="C43" s="97"/>
      <c r="D43" s="91"/>
      <c r="E43" s="95"/>
      <c r="F43" s="68" t="s">
        <v>99</v>
      </c>
    </row>
    <row r="44" spans="1:6" x14ac:dyDescent="0.2">
      <c r="A44" s="91"/>
      <c r="B44" s="96"/>
      <c r="C44" s="97"/>
      <c r="D44" s="91"/>
      <c r="E44" s="95"/>
      <c r="F44" s="65" t="s">
        <v>102</v>
      </c>
    </row>
    <row r="45" spans="1:6" ht="30" x14ac:dyDescent="0.2">
      <c r="A45" s="91" t="s">
        <v>158</v>
      </c>
      <c r="B45" s="94" t="s">
        <v>82</v>
      </c>
      <c r="C45" s="97" t="s">
        <v>81</v>
      </c>
      <c r="D45" s="91" t="s">
        <v>45</v>
      </c>
      <c r="E45" s="95">
        <f>ROUND(((40.75+26.5)*4)+(8.44*5),2)</f>
        <v>311.2</v>
      </c>
      <c r="F45" s="70" t="s">
        <v>104</v>
      </c>
    </row>
    <row r="46" spans="1:6" x14ac:dyDescent="0.2">
      <c r="A46" s="91"/>
      <c r="B46" s="94"/>
      <c r="C46" s="97"/>
      <c r="D46" s="91"/>
      <c r="E46" s="95"/>
      <c r="F46" s="68" t="s">
        <v>103</v>
      </c>
    </row>
    <row r="47" spans="1:6" x14ac:dyDescent="0.2">
      <c r="A47" s="91"/>
      <c r="B47" s="94"/>
      <c r="C47" s="97"/>
      <c r="D47" s="91"/>
      <c r="E47" s="95"/>
      <c r="F47" s="65" t="s">
        <v>105</v>
      </c>
    </row>
    <row r="48" spans="1:6" ht="30" x14ac:dyDescent="0.2">
      <c r="A48" s="42" t="s">
        <v>159</v>
      </c>
      <c r="B48" s="53" t="s">
        <v>22</v>
      </c>
      <c r="C48" s="56" t="s">
        <v>85</v>
      </c>
      <c r="D48" s="53" t="s">
        <v>47</v>
      </c>
      <c r="E48" s="42">
        <f>ROUND((15.35+4.9)*0.09,2)</f>
        <v>1.82</v>
      </c>
      <c r="F48" s="67" t="s">
        <v>116</v>
      </c>
    </row>
    <row r="49" spans="1:6" x14ac:dyDescent="0.2">
      <c r="A49" s="91" t="s">
        <v>160</v>
      </c>
      <c r="B49" s="96" t="s">
        <v>83</v>
      </c>
      <c r="C49" s="97" t="s">
        <v>84</v>
      </c>
      <c r="D49" s="91" t="s">
        <v>45</v>
      </c>
      <c r="E49" s="95">
        <f>ROUND(53+64.88,2)</f>
        <v>117.88</v>
      </c>
      <c r="F49" s="72" t="s">
        <v>107</v>
      </c>
    </row>
    <row r="50" spans="1:6" x14ac:dyDescent="0.2">
      <c r="A50" s="91"/>
      <c r="B50" s="96"/>
      <c r="C50" s="97"/>
      <c r="D50" s="91"/>
      <c r="E50" s="95"/>
      <c r="F50" s="73" t="s">
        <v>106</v>
      </c>
    </row>
    <row r="51" spans="1:6" x14ac:dyDescent="0.2">
      <c r="A51" s="91"/>
      <c r="B51" s="96"/>
      <c r="C51" s="97"/>
      <c r="D51" s="91"/>
      <c r="E51" s="95"/>
      <c r="F51" s="65" t="s">
        <v>108</v>
      </c>
    </row>
    <row r="52" spans="1:6" ht="15.75" x14ac:dyDescent="0.2">
      <c r="A52" s="35" t="s">
        <v>28</v>
      </c>
      <c r="B52" s="36"/>
      <c r="C52" s="37" t="s">
        <v>24</v>
      </c>
      <c r="D52" s="36"/>
      <c r="E52" s="38"/>
      <c r="F52" s="60"/>
    </row>
    <row r="53" spans="1:6" x14ac:dyDescent="0.2">
      <c r="A53" s="91" t="s">
        <v>40</v>
      </c>
      <c r="B53" s="91" t="s">
        <v>25</v>
      </c>
      <c r="C53" s="97" t="s">
        <v>50</v>
      </c>
      <c r="D53" s="91" t="s">
        <v>45</v>
      </c>
      <c r="E53" s="90">
        <f>ROUND((((2.4*2.35)*18)+(2.4*16.3))+(((2.4*2.35)*12)+(2.4*10.6)),2)</f>
        <v>233.76</v>
      </c>
      <c r="F53" s="69" t="s">
        <v>120</v>
      </c>
    </row>
    <row r="54" spans="1:6" x14ac:dyDescent="0.2">
      <c r="A54" s="91"/>
      <c r="B54" s="91"/>
      <c r="C54" s="97"/>
      <c r="D54" s="91"/>
      <c r="E54" s="90"/>
      <c r="F54" s="68" t="s">
        <v>121</v>
      </c>
    </row>
    <row r="55" spans="1:6" x14ac:dyDescent="0.2">
      <c r="A55" s="91"/>
      <c r="B55" s="91"/>
      <c r="C55" s="97"/>
      <c r="D55" s="91"/>
      <c r="E55" s="90"/>
      <c r="F55" s="65" t="s">
        <v>119</v>
      </c>
    </row>
    <row r="56" spans="1:6" ht="30" x14ac:dyDescent="0.2">
      <c r="A56" s="42" t="s">
        <v>41</v>
      </c>
      <c r="B56" s="42" t="s">
        <v>63</v>
      </c>
      <c r="C56" s="47" t="s">
        <v>64</v>
      </c>
      <c r="D56" s="42" t="s">
        <v>45</v>
      </c>
      <c r="E56" s="50">
        <f>ROUND((2*0.4)*43,2)</f>
        <v>34.4</v>
      </c>
      <c r="F56" s="68" t="s">
        <v>122</v>
      </c>
    </row>
    <row r="57" spans="1:6" ht="30" x14ac:dyDescent="0.2">
      <c r="A57" s="91" t="s">
        <v>42</v>
      </c>
      <c r="B57" s="101">
        <v>94965</v>
      </c>
      <c r="C57" s="97" t="s">
        <v>87</v>
      </c>
      <c r="D57" s="91" t="s">
        <v>47</v>
      </c>
      <c r="E57" s="90">
        <v>2.02</v>
      </c>
      <c r="F57" s="70" t="s">
        <v>123</v>
      </c>
    </row>
    <row r="58" spans="1:6" ht="30" x14ac:dyDescent="0.2">
      <c r="A58" s="91"/>
      <c r="B58" s="101"/>
      <c r="C58" s="97"/>
      <c r="D58" s="91"/>
      <c r="E58" s="90"/>
      <c r="F58" s="71" t="s">
        <v>124</v>
      </c>
    </row>
    <row r="59" spans="1:6" x14ac:dyDescent="0.2">
      <c r="A59" s="91"/>
      <c r="B59" s="101"/>
      <c r="C59" s="97"/>
      <c r="D59" s="91"/>
      <c r="E59" s="90"/>
      <c r="F59" s="66" t="s">
        <v>125</v>
      </c>
    </row>
    <row r="60" spans="1:6" ht="45" x14ac:dyDescent="0.2">
      <c r="A60" s="42" t="s">
        <v>156</v>
      </c>
      <c r="B60" s="49">
        <v>92763</v>
      </c>
      <c r="C60" s="47" t="s">
        <v>88</v>
      </c>
      <c r="D60" s="42" t="s">
        <v>89</v>
      </c>
      <c r="E60" s="50">
        <f>ROUND(70*E57,2)</f>
        <v>141.4</v>
      </c>
      <c r="F60" s="65" t="s">
        <v>165</v>
      </c>
    </row>
    <row r="61" spans="1:6" ht="30" x14ac:dyDescent="0.2">
      <c r="A61" s="42" t="s">
        <v>72</v>
      </c>
      <c r="B61" s="42" t="s">
        <v>26</v>
      </c>
      <c r="C61" s="47" t="s">
        <v>51</v>
      </c>
      <c r="D61" s="42" t="s">
        <v>52</v>
      </c>
      <c r="E61" s="53">
        <f>ROUND((28*(1+1.7+2.4)),2)</f>
        <v>142.80000000000001</v>
      </c>
      <c r="F61" s="61" t="s">
        <v>113</v>
      </c>
    </row>
    <row r="62" spans="1:6" x14ac:dyDescent="0.2">
      <c r="A62" s="42" t="s">
        <v>86</v>
      </c>
      <c r="B62" s="42" t="s">
        <v>65</v>
      </c>
      <c r="C62" s="47" t="s">
        <v>66</v>
      </c>
      <c r="D62" s="42" t="s">
        <v>47</v>
      </c>
      <c r="E62" s="53">
        <f>ROUND((0.2*0.3*1)*28,2)</f>
        <v>1.68</v>
      </c>
      <c r="F62" s="61" t="s">
        <v>114</v>
      </c>
    </row>
    <row r="63" spans="1:6" ht="15.75" x14ac:dyDescent="0.2">
      <c r="A63" s="35" t="s">
        <v>33</v>
      </c>
      <c r="B63" s="36"/>
      <c r="C63" s="37" t="s">
        <v>29</v>
      </c>
      <c r="D63" s="36"/>
      <c r="E63" s="57"/>
      <c r="F63" s="64"/>
    </row>
    <row r="64" spans="1:6" ht="30" x14ac:dyDescent="0.2">
      <c r="A64" s="91" t="s">
        <v>43</v>
      </c>
      <c r="B64" s="91" t="s">
        <v>30</v>
      </c>
      <c r="C64" s="92" t="s">
        <v>53</v>
      </c>
      <c r="D64" s="91" t="s">
        <v>45</v>
      </c>
      <c r="E64" s="90">
        <v>1062.8800000000001</v>
      </c>
      <c r="F64" s="70" t="s">
        <v>127</v>
      </c>
    </row>
    <row r="65" spans="1:6" ht="30" x14ac:dyDescent="0.2">
      <c r="A65" s="91"/>
      <c r="B65" s="91"/>
      <c r="C65" s="92"/>
      <c r="D65" s="91"/>
      <c r="E65" s="90"/>
      <c r="F65" s="71" t="s">
        <v>128</v>
      </c>
    </row>
    <row r="66" spans="1:6" x14ac:dyDescent="0.2">
      <c r="A66" s="91"/>
      <c r="B66" s="91"/>
      <c r="C66" s="92"/>
      <c r="D66" s="91"/>
      <c r="E66" s="90"/>
      <c r="F66" s="68" t="s">
        <v>129</v>
      </c>
    </row>
    <row r="67" spans="1:6" x14ac:dyDescent="0.2">
      <c r="A67" s="91"/>
      <c r="B67" s="91"/>
      <c r="C67" s="92"/>
      <c r="D67" s="91"/>
      <c r="E67" s="90"/>
      <c r="F67" s="71" t="s">
        <v>130</v>
      </c>
    </row>
    <row r="68" spans="1:6" x14ac:dyDescent="0.2">
      <c r="A68" s="91"/>
      <c r="B68" s="91"/>
      <c r="C68" s="92"/>
      <c r="D68" s="91"/>
      <c r="E68" s="90"/>
      <c r="F68" s="68" t="s">
        <v>131</v>
      </c>
    </row>
    <row r="69" spans="1:6" ht="30" x14ac:dyDescent="0.2">
      <c r="A69" s="91"/>
      <c r="B69" s="91"/>
      <c r="C69" s="92"/>
      <c r="D69" s="91"/>
      <c r="E69" s="90"/>
      <c r="F69" s="71" t="s">
        <v>132</v>
      </c>
    </row>
    <row r="70" spans="1:6" ht="30" x14ac:dyDescent="0.2">
      <c r="A70" s="91"/>
      <c r="B70" s="91"/>
      <c r="C70" s="92"/>
      <c r="D70" s="91"/>
      <c r="E70" s="90"/>
      <c r="F70" s="71" t="s">
        <v>133</v>
      </c>
    </row>
    <row r="71" spans="1:6" x14ac:dyDescent="0.2">
      <c r="A71" s="91"/>
      <c r="B71" s="91"/>
      <c r="C71" s="92"/>
      <c r="D71" s="91"/>
      <c r="E71" s="90"/>
      <c r="F71" s="68" t="s">
        <v>134</v>
      </c>
    </row>
    <row r="72" spans="1:6" x14ac:dyDescent="0.2">
      <c r="A72" s="91"/>
      <c r="B72" s="91"/>
      <c r="C72" s="92"/>
      <c r="D72" s="91"/>
      <c r="E72" s="90"/>
      <c r="F72" s="68" t="s">
        <v>135</v>
      </c>
    </row>
    <row r="73" spans="1:6" x14ac:dyDescent="0.2">
      <c r="A73" s="91"/>
      <c r="B73" s="91"/>
      <c r="C73" s="92"/>
      <c r="D73" s="91"/>
      <c r="E73" s="90"/>
      <c r="F73" s="68" t="s">
        <v>136</v>
      </c>
    </row>
    <row r="74" spans="1:6" x14ac:dyDescent="0.2">
      <c r="A74" s="91"/>
      <c r="B74" s="91"/>
      <c r="C74" s="92"/>
      <c r="D74" s="91"/>
      <c r="E74" s="90"/>
      <c r="F74" s="66" t="s">
        <v>126</v>
      </c>
    </row>
    <row r="75" spans="1:6" x14ac:dyDescent="0.2">
      <c r="A75" s="42" t="s">
        <v>73</v>
      </c>
      <c r="B75" s="42" t="s">
        <v>31</v>
      </c>
      <c r="C75" s="43" t="s">
        <v>54</v>
      </c>
      <c r="D75" s="42" t="s">
        <v>45</v>
      </c>
      <c r="E75" s="50">
        <v>1062.8800000000001</v>
      </c>
      <c r="F75" s="65" t="s">
        <v>137</v>
      </c>
    </row>
    <row r="76" spans="1:6" ht="30" x14ac:dyDescent="0.2">
      <c r="A76" s="42" t="s">
        <v>74</v>
      </c>
      <c r="B76" s="42" t="s">
        <v>32</v>
      </c>
      <c r="C76" s="43" t="s">
        <v>55</v>
      </c>
      <c r="D76" s="42" t="s">
        <v>45</v>
      </c>
      <c r="E76" s="50">
        <v>104.16</v>
      </c>
      <c r="F76" s="62" t="s">
        <v>138</v>
      </c>
    </row>
    <row r="77" spans="1:6" ht="15.75" x14ac:dyDescent="0.2">
      <c r="A77" s="35" t="s">
        <v>67</v>
      </c>
      <c r="B77" s="36"/>
      <c r="C77" s="37" t="s">
        <v>97</v>
      </c>
      <c r="D77" s="36"/>
      <c r="E77" s="57"/>
      <c r="F77" s="64"/>
    </row>
    <row r="78" spans="1:6" x14ac:dyDescent="0.2">
      <c r="A78" s="91" t="s">
        <v>75</v>
      </c>
      <c r="B78" s="101">
        <v>94965</v>
      </c>
      <c r="C78" s="97" t="s">
        <v>87</v>
      </c>
      <c r="D78" s="91" t="s">
        <v>47</v>
      </c>
      <c r="E78" s="90">
        <f>ROUND((32.64+33.6+21.12)*0.05,2)</f>
        <v>4.37</v>
      </c>
      <c r="F78" s="69" t="s">
        <v>111</v>
      </c>
    </row>
    <row r="79" spans="1:6" x14ac:dyDescent="0.2">
      <c r="A79" s="91"/>
      <c r="B79" s="101"/>
      <c r="C79" s="97"/>
      <c r="D79" s="91"/>
      <c r="E79" s="90"/>
      <c r="F79" s="68" t="s">
        <v>112</v>
      </c>
    </row>
    <row r="80" spans="1:6" x14ac:dyDescent="0.2">
      <c r="A80" s="91"/>
      <c r="B80" s="101"/>
      <c r="C80" s="97"/>
      <c r="D80" s="91"/>
      <c r="E80" s="90"/>
      <c r="F80" s="65" t="s">
        <v>110</v>
      </c>
    </row>
    <row r="81" spans="1:6" ht="30" x14ac:dyDescent="0.2">
      <c r="A81" s="42" t="s">
        <v>76</v>
      </c>
      <c r="B81" s="49">
        <v>97093</v>
      </c>
      <c r="C81" s="47" t="s">
        <v>93</v>
      </c>
      <c r="D81" s="42" t="s">
        <v>94</v>
      </c>
      <c r="E81" s="50">
        <f>ROUND(70*E78,2)</f>
        <v>305.89999999999998</v>
      </c>
      <c r="F81" s="65" t="s">
        <v>109</v>
      </c>
    </row>
    <row r="82" spans="1:6" ht="15.75" x14ac:dyDescent="0.2">
      <c r="A82" s="35" t="s">
        <v>77</v>
      </c>
      <c r="B82" s="36"/>
      <c r="C82" s="37" t="s">
        <v>34</v>
      </c>
      <c r="D82" s="36"/>
      <c r="E82" s="57"/>
      <c r="F82" s="64"/>
    </row>
    <row r="83" spans="1:6" x14ac:dyDescent="0.2">
      <c r="A83" s="91" t="s">
        <v>71</v>
      </c>
      <c r="B83" s="91" t="s">
        <v>35</v>
      </c>
      <c r="C83" s="92" t="s">
        <v>56</v>
      </c>
      <c r="D83" s="91" t="s">
        <v>45</v>
      </c>
      <c r="E83" s="95">
        <f>ROUND(49.19+26.5,2)</f>
        <v>75.69</v>
      </c>
      <c r="F83" s="69" t="s">
        <v>98</v>
      </c>
    </row>
    <row r="84" spans="1:6" x14ac:dyDescent="0.2">
      <c r="A84" s="91"/>
      <c r="B84" s="91"/>
      <c r="C84" s="92"/>
      <c r="D84" s="91"/>
      <c r="E84" s="95"/>
      <c r="F84" s="68" t="s">
        <v>99</v>
      </c>
    </row>
    <row r="85" spans="1:6" ht="15.75" customHeight="1" x14ac:dyDescent="0.2">
      <c r="A85" s="91"/>
      <c r="B85" s="91"/>
      <c r="C85" s="92"/>
      <c r="D85" s="91"/>
      <c r="E85" s="95"/>
      <c r="F85" s="65" t="s">
        <v>100</v>
      </c>
    </row>
    <row r="87" spans="1:6" x14ac:dyDescent="0.2">
      <c r="F87" s="25" t="s">
        <v>167</v>
      </c>
    </row>
    <row r="98" spans="1:6" x14ac:dyDescent="0.2">
      <c r="A98" s="99" t="s">
        <v>59</v>
      </c>
      <c r="B98" s="99"/>
      <c r="C98" s="99"/>
      <c r="D98" s="99" t="s">
        <v>59</v>
      </c>
      <c r="E98" s="99"/>
      <c r="F98" s="99"/>
    </row>
    <row r="99" spans="1:6" ht="15.75" x14ac:dyDescent="0.2">
      <c r="A99" s="80" t="s">
        <v>152</v>
      </c>
      <c r="B99" s="81"/>
      <c r="C99" s="81"/>
      <c r="D99" s="80" t="s">
        <v>163</v>
      </c>
      <c r="E99" s="80"/>
      <c r="F99" s="80"/>
    </row>
    <row r="100" spans="1:6" x14ac:dyDescent="0.2">
      <c r="A100" s="89" t="s">
        <v>151</v>
      </c>
      <c r="B100" s="89"/>
      <c r="C100" s="89"/>
      <c r="D100" s="89" t="s">
        <v>164</v>
      </c>
      <c r="E100" s="89"/>
      <c r="F100" s="89"/>
    </row>
    <row r="101" spans="1:6" x14ac:dyDescent="0.2">
      <c r="A101" s="89" t="s">
        <v>153</v>
      </c>
      <c r="B101" s="89"/>
      <c r="C101" s="89"/>
      <c r="D101" s="10"/>
      <c r="E101" s="10"/>
      <c r="F101" s="26"/>
    </row>
    <row r="108" spans="1:6" x14ac:dyDescent="0.2">
      <c r="C108" s="99" t="s">
        <v>60</v>
      </c>
      <c r="D108" s="100"/>
      <c r="E108" s="100"/>
      <c r="F108" s="100"/>
    </row>
    <row r="109" spans="1:6" ht="15.75" x14ac:dyDescent="0.2">
      <c r="C109" s="87" t="s">
        <v>61</v>
      </c>
      <c r="D109" s="87"/>
      <c r="E109" s="87"/>
      <c r="F109" s="87"/>
    </row>
    <row r="110" spans="1:6" x14ac:dyDescent="0.2">
      <c r="C110" s="88" t="s">
        <v>62</v>
      </c>
      <c r="D110" s="88"/>
      <c r="E110" s="88"/>
      <c r="F110" s="88"/>
    </row>
  </sheetData>
  <mergeCells count="91">
    <mergeCell ref="E22:E24"/>
    <mergeCell ref="A25:A26"/>
    <mergeCell ref="F25:F26"/>
    <mergeCell ref="A22:A24"/>
    <mergeCell ref="B22:B24"/>
    <mergeCell ref="C22:C24"/>
    <mergeCell ref="D22:D24"/>
    <mergeCell ref="E57:E59"/>
    <mergeCell ref="D57:D59"/>
    <mergeCell ref="C57:C59"/>
    <mergeCell ref="B57:B59"/>
    <mergeCell ref="A57:A59"/>
    <mergeCell ref="E53:E55"/>
    <mergeCell ref="D53:D55"/>
    <mergeCell ref="C53:C55"/>
    <mergeCell ref="B53:B55"/>
    <mergeCell ref="A53:A55"/>
    <mergeCell ref="A49:A51"/>
    <mergeCell ref="A39:A41"/>
    <mergeCell ref="E25:E26"/>
    <mergeCell ref="D25:D26"/>
    <mergeCell ref="C25:C26"/>
    <mergeCell ref="B25:B26"/>
    <mergeCell ref="E27:E30"/>
    <mergeCell ref="D27:D30"/>
    <mergeCell ref="C27:C30"/>
    <mergeCell ref="B27:B30"/>
    <mergeCell ref="A27:A30"/>
    <mergeCell ref="D42:D44"/>
    <mergeCell ref="E42:E44"/>
    <mergeCell ref="B45:B47"/>
    <mergeCell ref="A45:A47"/>
    <mergeCell ref="E49:E51"/>
    <mergeCell ref="D49:D51"/>
    <mergeCell ref="C49:C51"/>
    <mergeCell ref="B49:B51"/>
    <mergeCell ref="C108:F108"/>
    <mergeCell ref="C109:F109"/>
    <mergeCell ref="A101:C101"/>
    <mergeCell ref="D100:F100"/>
    <mergeCell ref="E83:E85"/>
    <mergeCell ref="D83:D85"/>
    <mergeCell ref="B83:B85"/>
    <mergeCell ref="A83:A85"/>
    <mergeCell ref="E78:E80"/>
    <mergeCell ref="D78:D80"/>
    <mergeCell ref="C78:C80"/>
    <mergeCell ref="B78:B80"/>
    <mergeCell ref="A78:A80"/>
    <mergeCell ref="C110:F110"/>
    <mergeCell ref="E18:E20"/>
    <mergeCell ref="D18:D20"/>
    <mergeCell ref="C18:C20"/>
    <mergeCell ref="E36:E38"/>
    <mergeCell ref="C45:C47"/>
    <mergeCell ref="D45:D47"/>
    <mergeCell ref="E45:E47"/>
    <mergeCell ref="A98:C98"/>
    <mergeCell ref="D98:F98"/>
    <mergeCell ref="A99:C99"/>
    <mergeCell ref="D99:F99"/>
    <mergeCell ref="A100:C100"/>
    <mergeCell ref="B18:B20"/>
    <mergeCell ref="C83:C85"/>
    <mergeCell ref="B39:B41"/>
    <mergeCell ref="D36:D38"/>
    <mergeCell ref="A18:A20"/>
    <mergeCell ref="A36:A38"/>
    <mergeCell ref="B36:B38"/>
    <mergeCell ref="C36:C38"/>
    <mergeCell ref="A1:F1"/>
    <mergeCell ref="A2:F2"/>
    <mergeCell ref="A3:F3"/>
    <mergeCell ref="A9:C9"/>
    <mergeCell ref="D9:F9"/>
    <mergeCell ref="A10:C10"/>
    <mergeCell ref="D10:F10"/>
    <mergeCell ref="E64:E74"/>
    <mergeCell ref="D64:D74"/>
    <mergeCell ref="C64:C74"/>
    <mergeCell ref="B64:B74"/>
    <mergeCell ref="A64:A74"/>
    <mergeCell ref="C39:C41"/>
    <mergeCell ref="D39:D41"/>
    <mergeCell ref="E39:E41"/>
    <mergeCell ref="A42:A44"/>
    <mergeCell ref="B42:B44"/>
    <mergeCell ref="C42:C44"/>
    <mergeCell ref="A11:C11"/>
    <mergeCell ref="D11:F11"/>
    <mergeCell ref="A15:F15"/>
  </mergeCells>
  <pageMargins left="0.511811024" right="0.511811024" top="0.7321428571428571" bottom="0.8660714285714286" header="0.31496062000000002" footer="0.31496062000000002"/>
  <pageSetup paperSize="133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</vt:lpstr>
      <vt:lpstr>Memorial</vt:lpstr>
      <vt:lpstr>Memorial!Area_de_impressao</vt:lpstr>
      <vt:lpstr>Planilha!Area_de_impressao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Jaqueline</dc:creator>
  <cp:lastModifiedBy>Jaqueline</cp:lastModifiedBy>
  <cp:lastPrinted>2024-12-12T12:07:48Z</cp:lastPrinted>
  <dcterms:created xsi:type="dcterms:W3CDTF">2024-11-14T18:50:23Z</dcterms:created>
  <dcterms:modified xsi:type="dcterms:W3CDTF">2024-12-12T12:08:07Z</dcterms:modified>
</cp:coreProperties>
</file>